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Z:\beltronic-IPC\ABB\Conflicted minerals\"/>
    </mc:Choice>
  </mc:AlternateContent>
  <workbookProtection workbookAlgorithmName="SHA-512" workbookHashValue="PJamLc3UEg6uF4+PaF0OvuZJtJvRQpysmaIe2GJqkRkyk0b/Ev6458M7wsuCjRVzq85fXwcuo2UdQR1FhB18kw==" workbookSaltValue="SnsnYomJSaydyWsqhERgHw==" workbookSpinCount="100000" lockStructure="1"/>
  <bookViews>
    <workbookView xWindow="-120" yWindow="-120" windowWidth="20730" windowHeight="11160" tabRatio="789" firstSheet="1" activeTab="7"/>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521" i="5" l="1"/>
  <c r="X521" i="5"/>
  <c r="V521" i="5"/>
  <c r="AB520" i="5"/>
  <c r="X520" i="5"/>
  <c r="V520" i="5"/>
  <c r="AB519" i="5"/>
  <c r="X519" i="5"/>
  <c r="V519" i="5"/>
  <c r="T519" i="5"/>
  <c r="AB518" i="5"/>
  <c r="X518" i="5"/>
  <c r="V518" i="5"/>
  <c r="T518" i="5"/>
  <c r="AB517" i="5"/>
  <c r="X517" i="5"/>
  <c r="V517" i="5"/>
  <c r="AB516" i="5"/>
  <c r="X516" i="5"/>
  <c r="V516" i="5"/>
  <c r="AB515" i="5"/>
  <c r="X515" i="5"/>
  <c r="V515" i="5"/>
  <c r="AB514" i="5"/>
  <c r="X514" i="5"/>
  <c r="V514" i="5"/>
  <c r="T514" i="5"/>
  <c r="AB513" i="5"/>
  <c r="X513" i="5"/>
  <c r="V513" i="5"/>
  <c r="T513" i="5"/>
  <c r="AB512" i="5"/>
  <c r="X512" i="5"/>
  <c r="V512" i="5"/>
  <c r="T512" i="5"/>
  <c r="AB511" i="5"/>
  <c r="X511" i="5"/>
  <c r="V511" i="5"/>
  <c r="T511" i="5"/>
  <c r="AB510" i="5"/>
  <c r="X510" i="5"/>
  <c r="V510" i="5"/>
  <c r="T510" i="5"/>
  <c r="AB509" i="5"/>
  <c r="X509" i="5"/>
  <c r="V509" i="5"/>
  <c r="AB508" i="5"/>
  <c r="X508" i="5"/>
  <c r="V508" i="5"/>
  <c r="AB507" i="5"/>
  <c r="X507" i="5"/>
  <c r="V507" i="5"/>
  <c r="T507" i="5"/>
  <c r="AB506" i="5"/>
  <c r="X506" i="5"/>
  <c r="V506" i="5"/>
  <c r="AB505" i="5"/>
  <c r="X505" i="5"/>
  <c r="V505" i="5"/>
  <c r="T505" i="5"/>
  <c r="AB504" i="5"/>
  <c r="X504" i="5"/>
  <c r="V504" i="5"/>
  <c r="AB503" i="5"/>
  <c r="X503" i="5"/>
  <c r="V503" i="5"/>
  <c r="T503" i="5"/>
  <c r="AB502" i="5"/>
  <c r="X502" i="5"/>
  <c r="V502" i="5"/>
  <c r="T502" i="5"/>
  <c r="AB501" i="5"/>
  <c r="X501" i="5"/>
  <c r="V501" i="5"/>
  <c r="T501" i="5"/>
  <c r="AB500" i="5"/>
  <c r="X500" i="5"/>
  <c r="V500" i="5"/>
  <c r="AB499" i="5"/>
  <c r="X499" i="5"/>
  <c r="V499" i="5"/>
  <c r="AB498" i="5"/>
  <c r="X498" i="5"/>
  <c r="V498" i="5"/>
  <c r="AB497" i="5"/>
  <c r="X497" i="5"/>
  <c r="V497" i="5"/>
  <c r="AB496" i="5"/>
  <c r="X496" i="5"/>
  <c r="V496" i="5"/>
  <c r="AB495" i="5"/>
  <c r="X495" i="5"/>
  <c r="V495" i="5"/>
  <c r="AB494" i="5"/>
  <c r="X494" i="5"/>
  <c r="V494" i="5"/>
  <c r="AB493" i="5"/>
  <c r="X493" i="5"/>
  <c r="V493" i="5"/>
  <c r="AB492" i="5"/>
  <c r="X492" i="5"/>
  <c r="V492" i="5"/>
  <c r="T492" i="5"/>
  <c r="AB491" i="5"/>
  <c r="X491" i="5"/>
  <c r="V491" i="5"/>
  <c r="AB490" i="5"/>
  <c r="X490" i="5"/>
  <c r="V490" i="5"/>
  <c r="AB489" i="5"/>
  <c r="X489" i="5"/>
  <c r="V489" i="5"/>
  <c r="AB488" i="5"/>
  <c r="X488" i="5"/>
  <c r="V488" i="5"/>
  <c r="T488" i="5"/>
  <c r="AB487" i="5"/>
  <c r="X487" i="5"/>
  <c r="V487" i="5"/>
  <c r="AB486" i="5"/>
  <c r="X486" i="5"/>
  <c r="V486" i="5"/>
  <c r="AB485" i="5"/>
  <c r="X485" i="5"/>
  <c r="V485" i="5"/>
  <c r="AB484" i="5"/>
  <c r="X484" i="5"/>
  <c r="V484" i="5"/>
  <c r="AB483" i="5"/>
  <c r="X483" i="5"/>
  <c r="V483" i="5"/>
  <c r="AB482" i="5"/>
  <c r="X482" i="5"/>
  <c r="V482" i="5"/>
  <c r="AB481" i="5"/>
  <c r="X481" i="5"/>
  <c r="V481" i="5"/>
  <c r="AB480" i="5"/>
  <c r="X480" i="5"/>
  <c r="V480" i="5"/>
  <c r="AB479" i="5"/>
  <c r="X479" i="5"/>
  <c r="V479" i="5"/>
  <c r="AB478" i="5"/>
  <c r="X478" i="5"/>
  <c r="V478" i="5"/>
  <c r="AB477" i="5"/>
  <c r="X477" i="5"/>
  <c r="V477" i="5"/>
  <c r="AB476" i="5"/>
  <c r="X476" i="5"/>
  <c r="V476" i="5"/>
  <c r="T476" i="5"/>
  <c r="AB475" i="5"/>
  <c r="X475" i="5"/>
  <c r="V475" i="5"/>
  <c r="T475" i="5"/>
  <c r="AB474" i="5"/>
  <c r="X474" i="5"/>
  <c r="V474" i="5"/>
  <c r="T474" i="5"/>
  <c r="AB473" i="5"/>
  <c r="X473" i="5"/>
  <c r="V473" i="5"/>
  <c r="T473" i="5"/>
  <c r="AB472" i="5"/>
  <c r="X472" i="5"/>
  <c r="V472" i="5"/>
  <c r="AB471" i="5"/>
  <c r="X471" i="5"/>
  <c r="V471" i="5"/>
  <c r="AB470" i="5"/>
  <c r="X470" i="5"/>
  <c r="V470" i="5"/>
  <c r="AB469" i="5"/>
  <c r="X469" i="5"/>
  <c r="V469" i="5"/>
  <c r="AB468" i="5"/>
  <c r="X468" i="5"/>
  <c r="V468" i="5"/>
  <c r="T468" i="5"/>
  <c r="AB467" i="5"/>
  <c r="X467" i="5"/>
  <c r="V467" i="5"/>
  <c r="AB466" i="5"/>
  <c r="X466" i="5"/>
  <c r="V466" i="5"/>
  <c r="AB465" i="5"/>
  <c r="X465" i="5"/>
  <c r="V465" i="5"/>
  <c r="AB464" i="5"/>
  <c r="X464" i="5"/>
  <c r="V464" i="5"/>
  <c r="AB463" i="5"/>
  <c r="X463" i="5"/>
  <c r="V463" i="5"/>
  <c r="T463" i="5"/>
  <c r="AB462" i="5"/>
  <c r="X462" i="5"/>
  <c r="V462" i="5"/>
  <c r="AB461" i="5"/>
  <c r="X461" i="5"/>
  <c r="V461" i="5"/>
  <c r="AB460" i="5"/>
  <c r="X460" i="5"/>
  <c r="V460" i="5"/>
  <c r="AB459" i="5"/>
  <c r="X459" i="5"/>
  <c r="V459" i="5"/>
  <c r="AB458" i="5"/>
  <c r="X458" i="5"/>
  <c r="V458" i="5"/>
  <c r="T458" i="5"/>
  <c r="AB457" i="5"/>
  <c r="X457" i="5"/>
  <c r="V457" i="5"/>
  <c r="AB456" i="5"/>
  <c r="X456" i="5"/>
  <c r="V456" i="5"/>
  <c r="AB455" i="5"/>
  <c r="X455" i="5"/>
  <c r="V455" i="5"/>
  <c r="AB454" i="5"/>
  <c r="X454" i="5"/>
  <c r="V454" i="5"/>
  <c r="T454" i="5"/>
  <c r="AB453" i="5"/>
  <c r="X453" i="5"/>
  <c r="V453" i="5"/>
  <c r="T453" i="5"/>
  <c r="AB452" i="5"/>
  <c r="X452" i="5"/>
  <c r="V452" i="5"/>
  <c r="T452" i="5"/>
  <c r="AB451" i="5"/>
  <c r="X451" i="5"/>
  <c r="V451" i="5"/>
  <c r="T451" i="5"/>
  <c r="AB450" i="5"/>
  <c r="X450" i="5"/>
  <c r="V450" i="5"/>
  <c r="AB449" i="5"/>
  <c r="X449" i="5"/>
  <c r="V449" i="5"/>
  <c r="T449" i="5"/>
  <c r="AB448" i="5"/>
  <c r="X448" i="5"/>
  <c r="V448" i="5"/>
  <c r="AB447" i="5"/>
  <c r="X447" i="5"/>
  <c r="V447" i="5"/>
  <c r="AB446" i="5"/>
  <c r="X446" i="5"/>
  <c r="V446" i="5"/>
  <c r="AB445" i="5"/>
  <c r="X445" i="5"/>
  <c r="V445" i="5"/>
  <c r="T445" i="5"/>
  <c r="AB444" i="5"/>
  <c r="X444" i="5"/>
  <c r="V444" i="5"/>
  <c r="T444" i="5"/>
  <c r="AB443" i="5"/>
  <c r="X443" i="5"/>
  <c r="V443" i="5"/>
  <c r="AB442" i="5"/>
  <c r="X442" i="5"/>
  <c r="V442" i="5"/>
  <c r="AB441" i="5"/>
  <c r="X441" i="5"/>
  <c r="V441" i="5"/>
  <c r="AB440" i="5"/>
  <c r="X440" i="5"/>
  <c r="V440" i="5"/>
  <c r="AB439" i="5"/>
  <c r="X439" i="5"/>
  <c r="V439" i="5"/>
  <c r="AB438" i="5"/>
  <c r="X438" i="5"/>
  <c r="V438" i="5"/>
  <c r="AB437" i="5"/>
  <c r="X437" i="5"/>
  <c r="V437" i="5"/>
  <c r="AB436" i="5"/>
  <c r="X436" i="5"/>
  <c r="V436" i="5"/>
  <c r="T436" i="5"/>
  <c r="AB435" i="5"/>
  <c r="X435" i="5"/>
  <c r="V435" i="5"/>
  <c r="AB434" i="5"/>
  <c r="X434" i="5"/>
  <c r="V434" i="5"/>
  <c r="AB433" i="5"/>
  <c r="X433" i="5"/>
  <c r="V433" i="5"/>
  <c r="T433" i="5"/>
  <c r="AB432" i="5"/>
  <c r="X432" i="5"/>
  <c r="V432" i="5"/>
  <c r="AB431" i="5"/>
  <c r="X431" i="5"/>
  <c r="V431" i="5"/>
  <c r="T431" i="5"/>
  <c r="AB430" i="5"/>
  <c r="X430" i="5"/>
  <c r="V430" i="5"/>
  <c r="AB429" i="5"/>
  <c r="X429" i="5"/>
  <c r="V429" i="5"/>
  <c r="AB428" i="5"/>
  <c r="X428" i="5"/>
  <c r="V428" i="5"/>
  <c r="AB427" i="5"/>
  <c r="X427" i="5"/>
  <c r="V427" i="5"/>
  <c r="AB426" i="5"/>
  <c r="X426" i="5"/>
  <c r="V426" i="5"/>
  <c r="AB425" i="5"/>
  <c r="X425" i="5"/>
  <c r="V425" i="5"/>
  <c r="AB424" i="5"/>
  <c r="X424" i="5"/>
  <c r="V424" i="5"/>
  <c r="AB423" i="5"/>
  <c r="X423" i="5"/>
  <c r="V423" i="5"/>
  <c r="AB422" i="5"/>
  <c r="X422" i="5"/>
  <c r="V422" i="5"/>
  <c r="AB421" i="5"/>
  <c r="X421" i="5"/>
  <c r="V421" i="5"/>
  <c r="AB420" i="5"/>
  <c r="X420" i="5"/>
  <c r="V420" i="5"/>
  <c r="AB419" i="5"/>
  <c r="X419" i="5"/>
  <c r="V419" i="5"/>
  <c r="AB418" i="5"/>
  <c r="X418" i="5"/>
  <c r="V418" i="5"/>
  <c r="AB417" i="5"/>
  <c r="X417" i="5"/>
  <c r="V417" i="5"/>
  <c r="AB416" i="5"/>
  <c r="X416" i="5"/>
  <c r="V416" i="5"/>
  <c r="AB415" i="5"/>
  <c r="X415" i="5"/>
  <c r="V415" i="5"/>
  <c r="T415" i="5"/>
  <c r="AB414" i="5"/>
  <c r="X414" i="5"/>
  <c r="V414" i="5"/>
  <c r="AB413" i="5"/>
  <c r="X413" i="5"/>
  <c r="V413" i="5"/>
  <c r="AB412" i="5"/>
  <c r="X412" i="5"/>
  <c r="V412" i="5"/>
  <c r="AB411" i="5"/>
  <c r="X411" i="5"/>
  <c r="V411" i="5"/>
  <c r="AB410" i="5"/>
  <c r="X410" i="5"/>
  <c r="V410" i="5"/>
  <c r="AB409" i="5"/>
  <c r="X409" i="5"/>
  <c r="V409" i="5"/>
  <c r="AB408" i="5"/>
  <c r="X408" i="5"/>
  <c r="V408" i="5"/>
  <c r="AB407" i="5"/>
  <c r="X407" i="5"/>
  <c r="V407" i="5"/>
  <c r="AB406" i="5"/>
  <c r="X406" i="5"/>
  <c r="V406" i="5"/>
  <c r="T406" i="5"/>
  <c r="AB405" i="5"/>
  <c r="X405" i="5"/>
  <c r="V405" i="5"/>
  <c r="AB404" i="5"/>
  <c r="X404" i="5"/>
  <c r="V404" i="5"/>
  <c r="AB403" i="5"/>
  <c r="X403" i="5"/>
  <c r="V403" i="5"/>
  <c r="T403" i="5"/>
  <c r="AB402" i="5"/>
  <c r="X402" i="5"/>
  <c r="V402" i="5"/>
  <c r="AB401" i="5"/>
  <c r="X401" i="5"/>
  <c r="V401" i="5"/>
  <c r="AB400" i="5"/>
  <c r="X400" i="5"/>
  <c r="V400" i="5"/>
  <c r="AB399" i="5"/>
  <c r="X399" i="5"/>
  <c r="V399" i="5"/>
  <c r="AB398" i="5"/>
  <c r="X398" i="5"/>
  <c r="V398" i="5"/>
  <c r="AB397" i="5"/>
  <c r="X397" i="5"/>
  <c r="V397" i="5"/>
  <c r="AB396" i="5"/>
  <c r="X396" i="5"/>
  <c r="V396" i="5"/>
  <c r="AB395" i="5"/>
  <c r="X395" i="5"/>
  <c r="V395" i="5"/>
  <c r="AB394" i="5"/>
  <c r="X394" i="5"/>
  <c r="V394" i="5"/>
  <c r="AB393" i="5"/>
  <c r="X393" i="5"/>
  <c r="V393" i="5"/>
  <c r="AB392" i="5"/>
  <c r="X392" i="5"/>
  <c r="V392" i="5"/>
  <c r="AB391" i="5"/>
  <c r="X391" i="5"/>
  <c r="V391" i="5"/>
  <c r="AB390" i="5"/>
  <c r="X390" i="5"/>
  <c r="V390" i="5"/>
  <c r="AB389" i="5"/>
  <c r="X389" i="5"/>
  <c r="V389" i="5"/>
  <c r="AB388" i="5"/>
  <c r="X388" i="5"/>
  <c r="V388" i="5"/>
  <c r="AB387" i="5"/>
  <c r="X387" i="5"/>
  <c r="V387" i="5"/>
  <c r="AB386" i="5"/>
  <c r="X386" i="5"/>
  <c r="V386" i="5"/>
  <c r="AB385" i="5"/>
  <c r="X385" i="5"/>
  <c r="V385" i="5"/>
  <c r="AB384" i="5"/>
  <c r="X384" i="5"/>
  <c r="V384" i="5"/>
  <c r="AB383" i="5"/>
  <c r="X383" i="5"/>
  <c r="V383" i="5"/>
  <c r="AB382" i="5"/>
  <c r="X382" i="5"/>
  <c r="V382" i="5"/>
  <c r="AB381" i="5"/>
  <c r="X381" i="5"/>
  <c r="V381" i="5"/>
  <c r="AB380" i="5"/>
  <c r="X380" i="5"/>
  <c r="V380" i="5"/>
  <c r="AB379" i="5"/>
  <c r="X379" i="5"/>
  <c r="V379" i="5"/>
  <c r="AB378" i="5"/>
  <c r="X378" i="5"/>
  <c r="V378" i="5"/>
  <c r="AB377" i="5"/>
  <c r="X377" i="5"/>
  <c r="V377" i="5"/>
  <c r="AB376" i="5"/>
  <c r="X376" i="5"/>
  <c r="V376" i="5"/>
  <c r="AB375" i="5"/>
  <c r="X375" i="5"/>
  <c r="V375" i="5"/>
  <c r="AB374" i="5"/>
  <c r="X374" i="5"/>
  <c r="V374" i="5"/>
  <c r="AB373" i="5"/>
  <c r="X373" i="5"/>
  <c r="V373" i="5"/>
  <c r="AB372" i="5"/>
  <c r="X372" i="5"/>
  <c r="V372" i="5"/>
  <c r="AB371" i="5"/>
  <c r="X371" i="5"/>
  <c r="V371" i="5"/>
  <c r="AB370" i="5"/>
  <c r="X370" i="5"/>
  <c r="V370" i="5"/>
  <c r="AB369" i="5"/>
  <c r="X369" i="5"/>
  <c r="V369" i="5"/>
  <c r="AB368" i="5"/>
  <c r="X368" i="5"/>
  <c r="V368" i="5"/>
  <c r="AB367" i="5"/>
  <c r="X367" i="5"/>
  <c r="V367" i="5"/>
  <c r="AB366" i="5"/>
  <c r="X366" i="5"/>
  <c r="V366" i="5"/>
  <c r="T366" i="5"/>
  <c r="AB365" i="5"/>
  <c r="X365" i="5"/>
  <c r="V365" i="5"/>
  <c r="AB364" i="5"/>
  <c r="X364" i="5"/>
  <c r="V364" i="5"/>
  <c r="AB363" i="5"/>
  <c r="X363" i="5"/>
  <c r="V363" i="5"/>
  <c r="AB362" i="5"/>
  <c r="X362" i="5"/>
  <c r="V362" i="5"/>
  <c r="AB361" i="5"/>
  <c r="X361" i="5"/>
  <c r="V361" i="5"/>
  <c r="AB360" i="5"/>
  <c r="X360" i="5"/>
  <c r="V360" i="5"/>
  <c r="AB359" i="5"/>
  <c r="X359" i="5"/>
  <c r="V359" i="5"/>
  <c r="AB358" i="5"/>
  <c r="X358" i="5"/>
  <c r="V358" i="5"/>
  <c r="AB357" i="5"/>
  <c r="X357" i="5"/>
  <c r="V357" i="5"/>
  <c r="AB356" i="5"/>
  <c r="X356" i="5"/>
  <c r="V356" i="5"/>
  <c r="AB355" i="5"/>
  <c r="X355" i="5"/>
  <c r="V355" i="5"/>
  <c r="AB354" i="5"/>
  <c r="X354" i="5"/>
  <c r="V354" i="5"/>
  <c r="AB353" i="5"/>
  <c r="X353" i="5"/>
  <c r="V353" i="5"/>
  <c r="AB352" i="5"/>
  <c r="X352" i="5"/>
  <c r="V352" i="5"/>
  <c r="AB351" i="5"/>
  <c r="X351" i="5"/>
  <c r="V351" i="5"/>
  <c r="AB350" i="5"/>
  <c r="X350" i="5"/>
  <c r="V350" i="5"/>
  <c r="AB349" i="5"/>
  <c r="X349" i="5"/>
  <c r="V349" i="5"/>
  <c r="AB348" i="5"/>
  <c r="X348" i="5"/>
  <c r="V348" i="5"/>
  <c r="AB347" i="5"/>
  <c r="X347" i="5"/>
  <c r="V347" i="5"/>
  <c r="AB346" i="5"/>
  <c r="X346" i="5"/>
  <c r="V346" i="5"/>
  <c r="AB345" i="5"/>
  <c r="X345" i="5"/>
  <c r="V345" i="5"/>
  <c r="AB344" i="5"/>
  <c r="X344" i="5"/>
  <c r="V344" i="5"/>
  <c r="AB343" i="5"/>
  <c r="X343" i="5"/>
  <c r="V343" i="5"/>
  <c r="AB342" i="5"/>
  <c r="X342" i="5"/>
  <c r="V342" i="5"/>
  <c r="AB341" i="5"/>
  <c r="X341" i="5"/>
  <c r="V341" i="5"/>
  <c r="AB340" i="5"/>
  <c r="X340" i="5"/>
  <c r="V340" i="5"/>
  <c r="AB339" i="5"/>
  <c r="X339" i="5"/>
  <c r="V339" i="5"/>
  <c r="AB338" i="5"/>
  <c r="X338" i="5"/>
  <c r="V338" i="5"/>
  <c r="AB337" i="5"/>
  <c r="X337" i="5"/>
  <c r="V337" i="5"/>
  <c r="AB336" i="5"/>
  <c r="X336" i="5"/>
  <c r="V336" i="5"/>
  <c r="AB335" i="5"/>
  <c r="X335" i="5"/>
  <c r="V335" i="5"/>
  <c r="AB334" i="5"/>
  <c r="X334" i="5"/>
  <c r="V334" i="5"/>
  <c r="AB333" i="5"/>
  <c r="X333" i="5"/>
  <c r="V333" i="5"/>
  <c r="AB332" i="5"/>
  <c r="X332" i="5"/>
  <c r="V332" i="5"/>
  <c r="AB331" i="5"/>
  <c r="X331" i="5"/>
  <c r="V331" i="5"/>
  <c r="AB330" i="5"/>
  <c r="X330" i="5"/>
  <c r="V330" i="5"/>
  <c r="AB329" i="5"/>
  <c r="X329" i="5"/>
  <c r="V329" i="5"/>
  <c r="AB328" i="5"/>
  <c r="X328" i="5"/>
  <c r="V328" i="5"/>
  <c r="AB327" i="5"/>
  <c r="X327" i="5"/>
  <c r="V327" i="5"/>
  <c r="AB326" i="5"/>
  <c r="X326" i="5"/>
  <c r="V326" i="5"/>
  <c r="AB325" i="5"/>
  <c r="X325" i="5"/>
  <c r="V325" i="5"/>
  <c r="AB324" i="5"/>
  <c r="X324" i="5"/>
  <c r="V324" i="5"/>
  <c r="AB323" i="5"/>
  <c r="X323" i="5"/>
  <c r="V323" i="5"/>
  <c r="AB322" i="5"/>
  <c r="X322" i="5"/>
  <c r="V322" i="5"/>
  <c r="AB321" i="5"/>
  <c r="X321" i="5"/>
  <c r="V321" i="5"/>
  <c r="AB320" i="5"/>
  <c r="X320" i="5"/>
  <c r="V320" i="5"/>
  <c r="AB319" i="5"/>
  <c r="X319" i="5"/>
  <c r="V319" i="5"/>
  <c r="AB318" i="5"/>
  <c r="X318" i="5"/>
  <c r="V318" i="5"/>
  <c r="AB317" i="5"/>
  <c r="X317" i="5"/>
  <c r="V317" i="5"/>
  <c r="AB316" i="5"/>
  <c r="X316" i="5"/>
  <c r="V316" i="5"/>
  <c r="AB315" i="5"/>
  <c r="X315" i="5"/>
  <c r="V315" i="5"/>
  <c r="AB314" i="5"/>
  <c r="X314" i="5"/>
  <c r="V314" i="5"/>
  <c r="AB313" i="5"/>
  <c r="X313" i="5"/>
  <c r="V313" i="5"/>
  <c r="AB312" i="5"/>
  <c r="X312" i="5"/>
  <c r="V312" i="5"/>
  <c r="AB311" i="5"/>
  <c r="X311" i="5"/>
  <c r="V311" i="5"/>
  <c r="AB310" i="5"/>
  <c r="X310" i="5"/>
  <c r="V310" i="5"/>
  <c r="AB309" i="5"/>
  <c r="X309" i="5"/>
  <c r="V309" i="5"/>
  <c r="AB308" i="5"/>
  <c r="X308" i="5"/>
  <c r="V308" i="5"/>
  <c r="AB307" i="5"/>
  <c r="X307" i="5"/>
  <c r="V307" i="5"/>
  <c r="AB306" i="5"/>
  <c r="X306" i="5"/>
  <c r="V306" i="5"/>
  <c r="AB305" i="5"/>
  <c r="X305" i="5"/>
  <c r="V305" i="5"/>
  <c r="AB304" i="5"/>
  <c r="X304" i="5"/>
  <c r="V304" i="5"/>
  <c r="AB303" i="5"/>
  <c r="X303" i="5"/>
  <c r="V303" i="5"/>
  <c r="AB302" i="5"/>
  <c r="X302" i="5"/>
  <c r="V302" i="5"/>
  <c r="AB301" i="5"/>
  <c r="X301" i="5"/>
  <c r="V301" i="5"/>
  <c r="AB300" i="5"/>
  <c r="X300" i="5"/>
  <c r="V300" i="5"/>
  <c r="AB299" i="5"/>
  <c r="X299" i="5"/>
  <c r="V299" i="5"/>
  <c r="AB298" i="5"/>
  <c r="X298" i="5"/>
  <c r="V298" i="5"/>
  <c r="AB297" i="5"/>
  <c r="X297" i="5"/>
  <c r="V297" i="5"/>
  <c r="AB296" i="5"/>
  <c r="X296" i="5"/>
  <c r="V296" i="5"/>
  <c r="AB295" i="5"/>
  <c r="X295" i="5"/>
  <c r="V295" i="5"/>
  <c r="AB294" i="5"/>
  <c r="X294" i="5"/>
  <c r="V294" i="5"/>
  <c r="AB293" i="5"/>
  <c r="X293" i="5"/>
  <c r="V293" i="5"/>
  <c r="AB292" i="5"/>
  <c r="X292" i="5"/>
  <c r="V292" i="5"/>
  <c r="AB291" i="5"/>
  <c r="X291" i="5"/>
  <c r="V291" i="5"/>
  <c r="AB290" i="5"/>
  <c r="X290" i="5"/>
  <c r="V290" i="5"/>
  <c r="AB289" i="5"/>
  <c r="X289" i="5"/>
  <c r="V289" i="5"/>
  <c r="AB288" i="5"/>
  <c r="X288" i="5"/>
  <c r="V288" i="5"/>
  <c r="AB287" i="5"/>
  <c r="X287" i="5"/>
  <c r="V287" i="5"/>
  <c r="AB286" i="5"/>
  <c r="X286" i="5"/>
  <c r="V286" i="5"/>
  <c r="AB285" i="5"/>
  <c r="X285" i="5"/>
  <c r="V285" i="5"/>
  <c r="AB284" i="5"/>
  <c r="X284" i="5"/>
  <c r="V284" i="5"/>
  <c r="AB283" i="5"/>
  <c r="X283" i="5"/>
  <c r="V283" i="5"/>
  <c r="AB282" i="5"/>
  <c r="X282" i="5"/>
  <c r="V282" i="5"/>
  <c r="AB281" i="5"/>
  <c r="X281" i="5"/>
  <c r="V281" i="5"/>
  <c r="AB280" i="5"/>
  <c r="X280" i="5"/>
  <c r="V280" i="5"/>
  <c r="AB279" i="5"/>
  <c r="X279" i="5"/>
  <c r="V279" i="5"/>
  <c r="AB278" i="5"/>
  <c r="X278" i="5"/>
  <c r="V278" i="5"/>
  <c r="AB277" i="5"/>
  <c r="X277" i="5"/>
  <c r="V277" i="5"/>
  <c r="AB276" i="5"/>
  <c r="X276" i="5"/>
  <c r="V276" i="5"/>
  <c r="AB275" i="5"/>
  <c r="X275" i="5"/>
  <c r="V275" i="5"/>
  <c r="AB274" i="5"/>
  <c r="X274" i="5"/>
  <c r="V274" i="5"/>
  <c r="AB273" i="5"/>
  <c r="X273" i="5"/>
  <c r="V273" i="5"/>
  <c r="AB272" i="5"/>
  <c r="X272" i="5"/>
  <c r="V272" i="5"/>
  <c r="AB271" i="5"/>
  <c r="X271" i="5"/>
  <c r="V271" i="5"/>
  <c r="AB270" i="5"/>
  <c r="X270" i="5"/>
  <c r="V270" i="5"/>
  <c r="AB269" i="5"/>
  <c r="X269" i="5"/>
  <c r="V269" i="5"/>
  <c r="AB268" i="5"/>
  <c r="X268" i="5"/>
  <c r="V268" i="5"/>
  <c r="AB267" i="5"/>
  <c r="X267" i="5"/>
  <c r="V267" i="5"/>
  <c r="AB266" i="5"/>
  <c r="X266" i="5"/>
  <c r="V266" i="5"/>
  <c r="AB265" i="5"/>
  <c r="X265" i="5"/>
  <c r="V265" i="5"/>
  <c r="AB264" i="5"/>
  <c r="X264" i="5"/>
  <c r="V264" i="5"/>
  <c r="AB263" i="5"/>
  <c r="X263" i="5"/>
  <c r="V263" i="5"/>
  <c r="AB262" i="5"/>
  <c r="X262" i="5"/>
  <c r="V262" i="5"/>
  <c r="AB261" i="5"/>
  <c r="X261" i="5"/>
  <c r="V261" i="5"/>
  <c r="AB260" i="5"/>
  <c r="X260" i="5"/>
  <c r="V260" i="5"/>
  <c r="AB259" i="5"/>
  <c r="X259" i="5"/>
  <c r="V259" i="5"/>
  <c r="AB258" i="5"/>
  <c r="X258" i="5"/>
  <c r="V258" i="5"/>
  <c r="AB257" i="5"/>
  <c r="X257" i="5"/>
  <c r="V257" i="5"/>
  <c r="AB256" i="5"/>
  <c r="X256" i="5"/>
  <c r="V256" i="5"/>
  <c r="AB255" i="5"/>
  <c r="X255" i="5"/>
  <c r="V255" i="5"/>
  <c r="AB254" i="5"/>
  <c r="X254" i="5"/>
  <c r="V254" i="5"/>
  <c r="AB253" i="5"/>
  <c r="X253" i="5"/>
  <c r="V253" i="5"/>
  <c r="AB252" i="5"/>
  <c r="X252" i="5"/>
  <c r="V252" i="5"/>
  <c r="AB251" i="5"/>
  <c r="X251" i="5"/>
  <c r="V251" i="5"/>
  <c r="AB250" i="5"/>
  <c r="X250" i="5"/>
  <c r="V250" i="5"/>
  <c r="AB249" i="5"/>
  <c r="X249" i="5"/>
  <c r="V249" i="5"/>
  <c r="AB248" i="5"/>
  <c r="X248" i="5"/>
  <c r="V248" i="5"/>
  <c r="AB247" i="5"/>
  <c r="X247" i="5"/>
  <c r="V247" i="5"/>
  <c r="AB246" i="5"/>
  <c r="X246" i="5"/>
  <c r="V246" i="5"/>
  <c r="AB245" i="5"/>
  <c r="X245" i="5"/>
  <c r="V245" i="5"/>
  <c r="AB244" i="5"/>
  <c r="X244" i="5"/>
  <c r="V244" i="5"/>
  <c r="AB243" i="5"/>
  <c r="X243" i="5"/>
  <c r="V243" i="5"/>
  <c r="AB242" i="5"/>
  <c r="X242" i="5"/>
  <c r="V242" i="5"/>
  <c r="AB241" i="5"/>
  <c r="X241" i="5"/>
  <c r="V241" i="5"/>
  <c r="AB240" i="5"/>
  <c r="X240" i="5"/>
  <c r="V240" i="5"/>
  <c r="AB239" i="5"/>
  <c r="X239" i="5"/>
  <c r="V239" i="5"/>
  <c r="AB238" i="5"/>
  <c r="X238" i="5"/>
  <c r="V238" i="5"/>
  <c r="AB237" i="5"/>
  <c r="X237" i="5"/>
  <c r="V237" i="5"/>
  <c r="AB236" i="5"/>
  <c r="X236" i="5"/>
  <c r="V236" i="5"/>
  <c r="AB235" i="5"/>
  <c r="X235" i="5"/>
  <c r="V235" i="5"/>
  <c r="AB234" i="5"/>
  <c r="X234" i="5"/>
  <c r="V234" i="5"/>
  <c r="AB233" i="5"/>
  <c r="X233" i="5"/>
  <c r="V233" i="5"/>
  <c r="AB232" i="5"/>
  <c r="X232" i="5"/>
  <c r="V232" i="5"/>
  <c r="AB231" i="5"/>
  <c r="X231" i="5"/>
  <c r="V231" i="5"/>
  <c r="AB230" i="5"/>
  <c r="X230" i="5"/>
  <c r="V230" i="5"/>
  <c r="AB229" i="5"/>
  <c r="X229" i="5"/>
  <c r="V229" i="5"/>
  <c r="AB228" i="5"/>
  <c r="X228" i="5"/>
  <c r="V228" i="5"/>
  <c r="AB227" i="5"/>
  <c r="X227" i="5"/>
  <c r="V227" i="5"/>
  <c r="AB226" i="5"/>
  <c r="X226" i="5"/>
  <c r="V226" i="5"/>
  <c r="AB225" i="5"/>
  <c r="X225" i="5"/>
  <c r="V225" i="5"/>
  <c r="AB224" i="5"/>
  <c r="X224" i="5"/>
  <c r="V224" i="5"/>
  <c r="AB223" i="5"/>
  <c r="X223" i="5"/>
  <c r="V223" i="5"/>
  <c r="AB222" i="5"/>
  <c r="X222" i="5"/>
  <c r="V222" i="5"/>
  <c r="AB221" i="5"/>
  <c r="X221" i="5"/>
  <c r="V221" i="5"/>
  <c r="AB220" i="5"/>
  <c r="X220" i="5"/>
  <c r="V220" i="5"/>
  <c r="AB219" i="5"/>
  <c r="X219" i="5"/>
  <c r="V219" i="5"/>
  <c r="AB218" i="5"/>
  <c r="X218" i="5"/>
  <c r="V218" i="5"/>
  <c r="AB217" i="5"/>
  <c r="X217" i="5"/>
  <c r="V217" i="5"/>
  <c r="AB216" i="5"/>
  <c r="X216" i="5"/>
  <c r="V216" i="5"/>
  <c r="AB215" i="5"/>
  <c r="X215" i="5"/>
  <c r="V215" i="5"/>
  <c r="AB214" i="5"/>
  <c r="X214" i="5"/>
  <c r="V214" i="5"/>
  <c r="AB213" i="5"/>
  <c r="X213" i="5"/>
  <c r="V213" i="5"/>
  <c r="AB212" i="5"/>
  <c r="X212" i="5"/>
  <c r="V212" i="5"/>
  <c r="AB211" i="5"/>
  <c r="X211" i="5"/>
  <c r="V211" i="5"/>
  <c r="AB210" i="5"/>
  <c r="X210" i="5"/>
  <c r="V210" i="5"/>
  <c r="AB209" i="5"/>
  <c r="X209" i="5"/>
  <c r="V209" i="5"/>
  <c r="AB208" i="5"/>
  <c r="X208" i="5"/>
  <c r="V208" i="5"/>
  <c r="AB207" i="5"/>
  <c r="X207" i="5"/>
  <c r="V207" i="5"/>
  <c r="AB206" i="5"/>
  <c r="X206" i="5"/>
  <c r="V206" i="5"/>
  <c r="AB205" i="5"/>
  <c r="X205" i="5"/>
  <c r="V205" i="5"/>
  <c r="AB204" i="5"/>
  <c r="X204" i="5"/>
  <c r="V204" i="5"/>
  <c r="AB203" i="5"/>
  <c r="X203" i="5"/>
  <c r="V203" i="5"/>
  <c r="AB202" i="5"/>
  <c r="X202" i="5"/>
  <c r="V202" i="5"/>
  <c r="AB201" i="5"/>
  <c r="X201" i="5"/>
  <c r="V201" i="5"/>
  <c r="AB200" i="5"/>
  <c r="X200" i="5"/>
  <c r="V200" i="5"/>
  <c r="AB199" i="5"/>
  <c r="X199" i="5"/>
  <c r="V199" i="5"/>
  <c r="AB198" i="5"/>
  <c r="X198" i="5"/>
  <c r="V198" i="5"/>
  <c r="AB197" i="5"/>
  <c r="X197" i="5"/>
  <c r="V197" i="5"/>
  <c r="AB196" i="5"/>
  <c r="X196" i="5"/>
  <c r="V196" i="5"/>
  <c r="AB195" i="5"/>
  <c r="X195" i="5"/>
  <c r="V195" i="5"/>
  <c r="AB194" i="5"/>
  <c r="X194" i="5"/>
  <c r="V194" i="5"/>
  <c r="AB193" i="5"/>
  <c r="X193" i="5"/>
  <c r="V193" i="5"/>
  <c r="AB192" i="5"/>
  <c r="X192" i="5"/>
  <c r="V192" i="5"/>
  <c r="AB191" i="5"/>
  <c r="X191" i="5"/>
  <c r="V191" i="5"/>
  <c r="AB190" i="5"/>
  <c r="X190" i="5"/>
  <c r="V190" i="5"/>
  <c r="AB189" i="5"/>
  <c r="X189" i="5"/>
  <c r="V189" i="5"/>
  <c r="AB188" i="5"/>
  <c r="X188" i="5"/>
  <c r="V188" i="5"/>
  <c r="AB187" i="5"/>
  <c r="X187" i="5"/>
  <c r="V187" i="5"/>
  <c r="AB186" i="5"/>
  <c r="X186" i="5"/>
  <c r="V186" i="5"/>
  <c r="AB185" i="5"/>
  <c r="X185" i="5"/>
  <c r="V185" i="5"/>
  <c r="AB184" i="5"/>
  <c r="X184" i="5"/>
  <c r="V184" i="5"/>
  <c r="AB183" i="5"/>
  <c r="X183" i="5"/>
  <c r="V183" i="5"/>
  <c r="AB182" i="5"/>
  <c r="X182" i="5"/>
  <c r="V182" i="5"/>
  <c r="AB181" i="5"/>
  <c r="X181" i="5"/>
  <c r="V181" i="5"/>
  <c r="AB180" i="5"/>
  <c r="X180" i="5"/>
  <c r="V180" i="5"/>
  <c r="AB179" i="5"/>
  <c r="X179" i="5"/>
  <c r="V179" i="5"/>
  <c r="AB178" i="5"/>
  <c r="X178" i="5"/>
  <c r="V178" i="5"/>
  <c r="AB177" i="5"/>
  <c r="X177" i="5"/>
  <c r="V177" i="5"/>
  <c r="AB176" i="5"/>
  <c r="X176" i="5"/>
  <c r="V176" i="5"/>
  <c r="AB175" i="5"/>
  <c r="X175" i="5"/>
  <c r="V175" i="5"/>
  <c r="AB174" i="5"/>
  <c r="X174" i="5"/>
  <c r="V174" i="5"/>
  <c r="AB173" i="5"/>
  <c r="X173" i="5"/>
  <c r="V173" i="5"/>
  <c r="AB172" i="5"/>
  <c r="X172" i="5"/>
  <c r="V172" i="5"/>
  <c r="AB171" i="5"/>
  <c r="X171" i="5"/>
  <c r="V171" i="5"/>
  <c r="AB170" i="5"/>
  <c r="X170" i="5"/>
  <c r="V170" i="5"/>
  <c r="AB169" i="5"/>
  <c r="X169" i="5"/>
  <c r="V169" i="5"/>
  <c r="AB168" i="5"/>
  <c r="X168" i="5"/>
  <c r="V168" i="5"/>
  <c r="AB167" i="5"/>
  <c r="X167" i="5"/>
  <c r="V167" i="5"/>
  <c r="AB166" i="5"/>
  <c r="X166" i="5"/>
  <c r="V166" i="5"/>
  <c r="AB165" i="5"/>
  <c r="X165" i="5"/>
  <c r="V165" i="5"/>
  <c r="AB164" i="5"/>
  <c r="X164" i="5"/>
  <c r="V164" i="5"/>
  <c r="AB163" i="5"/>
  <c r="X163" i="5"/>
  <c r="V163" i="5"/>
  <c r="AB162" i="5"/>
  <c r="X162" i="5"/>
  <c r="V162" i="5"/>
  <c r="AB161" i="5"/>
  <c r="X161" i="5"/>
  <c r="V161" i="5"/>
  <c r="AB160" i="5"/>
  <c r="X160" i="5"/>
  <c r="V160" i="5"/>
  <c r="AB159" i="5"/>
  <c r="X159" i="5"/>
  <c r="V159" i="5"/>
  <c r="AB158" i="5"/>
  <c r="X158" i="5"/>
  <c r="V158" i="5"/>
  <c r="AB157" i="5"/>
  <c r="X157" i="5"/>
  <c r="V157" i="5"/>
  <c r="AB156" i="5"/>
  <c r="X156" i="5"/>
  <c r="V156" i="5"/>
  <c r="AB155" i="5"/>
  <c r="X155" i="5"/>
  <c r="V155" i="5"/>
  <c r="AB154" i="5"/>
  <c r="X154" i="5"/>
  <c r="V154" i="5"/>
  <c r="AB153" i="5"/>
  <c r="X153" i="5"/>
  <c r="V153" i="5"/>
  <c r="AB152" i="5"/>
  <c r="X152" i="5"/>
  <c r="V152" i="5"/>
  <c r="AB151" i="5"/>
  <c r="X151" i="5"/>
  <c r="V151" i="5"/>
  <c r="AB150" i="5"/>
  <c r="X150" i="5"/>
  <c r="V150" i="5"/>
  <c r="AB149" i="5"/>
  <c r="X149" i="5"/>
  <c r="V149" i="5"/>
  <c r="AB148" i="5"/>
  <c r="X148" i="5"/>
  <c r="V148" i="5"/>
  <c r="AB147" i="5"/>
  <c r="X147" i="5"/>
  <c r="V147" i="5"/>
  <c r="T147" i="5"/>
  <c r="AB146" i="5"/>
  <c r="X146" i="5"/>
  <c r="V146" i="5"/>
  <c r="AB145" i="5"/>
  <c r="X145" i="5"/>
  <c r="V145" i="5"/>
  <c r="AB144" i="5"/>
  <c r="X144" i="5"/>
  <c r="V144" i="5"/>
  <c r="AB143" i="5"/>
  <c r="X143" i="5"/>
  <c r="V143" i="5"/>
  <c r="AB142" i="5"/>
  <c r="X142" i="5"/>
  <c r="V142" i="5"/>
  <c r="AB141" i="5"/>
  <c r="X141" i="5"/>
  <c r="V141" i="5"/>
  <c r="AB140" i="5"/>
  <c r="X140" i="5"/>
  <c r="V140" i="5"/>
  <c r="AB139" i="5"/>
  <c r="X139" i="5"/>
  <c r="V139" i="5"/>
  <c r="AB138" i="5"/>
  <c r="X138" i="5"/>
  <c r="V138" i="5"/>
  <c r="AB137" i="5"/>
  <c r="X137" i="5"/>
  <c r="V137" i="5"/>
  <c r="AB136" i="5"/>
  <c r="X136" i="5"/>
  <c r="V136" i="5"/>
  <c r="AB135" i="5"/>
  <c r="X135" i="5"/>
  <c r="V135" i="5"/>
  <c r="T135" i="5"/>
  <c r="S135" i="5"/>
  <c r="AB134" i="5"/>
  <c r="X134" i="5"/>
  <c r="V134" i="5"/>
  <c r="AB133" i="5"/>
  <c r="X133" i="5"/>
  <c r="V133" i="5"/>
  <c r="AB132" i="5"/>
  <c r="X132" i="5"/>
  <c r="V132" i="5"/>
  <c r="AB131" i="5"/>
  <c r="X131" i="5"/>
  <c r="V131" i="5"/>
  <c r="AB130" i="5"/>
  <c r="X130" i="5"/>
  <c r="V130" i="5"/>
  <c r="AB129" i="5"/>
  <c r="X129" i="5"/>
  <c r="V129" i="5"/>
  <c r="AB128" i="5"/>
  <c r="X128" i="5"/>
  <c r="V128" i="5"/>
  <c r="AB127" i="5"/>
  <c r="X127" i="5"/>
  <c r="V127" i="5"/>
  <c r="AB126" i="5"/>
  <c r="X126" i="5"/>
  <c r="V126" i="5"/>
  <c r="AB125" i="5"/>
  <c r="X125" i="5"/>
  <c r="V125" i="5"/>
  <c r="AB124" i="5"/>
  <c r="X124" i="5"/>
  <c r="V124" i="5"/>
  <c r="AB123" i="5"/>
  <c r="X123" i="5"/>
  <c r="V123" i="5"/>
  <c r="AB122" i="5"/>
  <c r="X122" i="5"/>
  <c r="V122" i="5"/>
  <c r="AB121" i="5"/>
  <c r="X121" i="5"/>
  <c r="V121" i="5"/>
  <c r="AB120" i="5"/>
  <c r="X120" i="5"/>
  <c r="V120" i="5"/>
  <c r="AB119" i="5"/>
  <c r="X119" i="5"/>
  <c r="V119" i="5"/>
  <c r="AB118" i="5"/>
  <c r="X118" i="5"/>
  <c r="V118" i="5"/>
  <c r="AB117" i="5"/>
  <c r="X117" i="5"/>
  <c r="V117" i="5"/>
  <c r="AB116" i="5"/>
  <c r="X116" i="5"/>
  <c r="V116" i="5"/>
  <c r="AB115" i="5"/>
  <c r="X115" i="5"/>
  <c r="V115" i="5"/>
  <c r="AB114" i="5"/>
  <c r="X114" i="5"/>
  <c r="V114" i="5"/>
  <c r="AB113" i="5"/>
  <c r="X113" i="5"/>
  <c r="V113" i="5"/>
  <c r="AB112" i="5"/>
  <c r="X112" i="5"/>
  <c r="V112" i="5"/>
  <c r="AB111" i="5"/>
  <c r="X111" i="5"/>
  <c r="V111" i="5"/>
  <c r="AB110" i="5"/>
  <c r="X110" i="5"/>
  <c r="V110" i="5"/>
  <c r="AB109" i="5"/>
  <c r="X109" i="5"/>
  <c r="V109" i="5"/>
  <c r="AB108" i="5"/>
  <c r="X108" i="5"/>
  <c r="V108" i="5"/>
  <c r="AB107" i="5"/>
  <c r="X107" i="5"/>
  <c r="V107" i="5"/>
  <c r="AB106" i="5"/>
  <c r="X106" i="5"/>
  <c r="V106" i="5"/>
  <c r="AB105" i="5"/>
  <c r="X105" i="5"/>
  <c r="V105" i="5"/>
  <c r="AB104" i="5"/>
  <c r="X104" i="5"/>
  <c r="V104" i="5"/>
  <c r="AB103" i="5"/>
  <c r="X103" i="5"/>
  <c r="V103" i="5"/>
  <c r="AB102" i="5"/>
  <c r="X102" i="5"/>
  <c r="V102" i="5"/>
  <c r="AB101" i="5"/>
  <c r="X101" i="5"/>
  <c r="V101" i="5"/>
  <c r="AB100" i="5"/>
  <c r="X100" i="5"/>
  <c r="V100" i="5"/>
  <c r="AB99" i="5"/>
  <c r="X99" i="5"/>
  <c r="V99" i="5"/>
  <c r="AB98" i="5"/>
  <c r="X98" i="5"/>
  <c r="V98" i="5"/>
  <c r="AB97" i="5"/>
  <c r="X97" i="5"/>
  <c r="V97" i="5"/>
  <c r="AB96" i="5"/>
  <c r="X96" i="5"/>
  <c r="V96" i="5"/>
  <c r="AB95" i="5"/>
  <c r="X95" i="5"/>
  <c r="V95" i="5"/>
  <c r="AB94" i="5"/>
  <c r="X94" i="5"/>
  <c r="V94" i="5"/>
  <c r="AB93" i="5"/>
  <c r="X93" i="5"/>
  <c r="V93" i="5"/>
  <c r="AB92" i="5"/>
  <c r="X92" i="5"/>
  <c r="V92" i="5"/>
  <c r="AB91" i="5"/>
  <c r="X91" i="5"/>
  <c r="V91" i="5"/>
  <c r="AB90" i="5"/>
  <c r="X90" i="5"/>
  <c r="V90" i="5"/>
  <c r="AB89" i="5"/>
  <c r="X89" i="5"/>
  <c r="V89" i="5"/>
  <c r="AB88" i="5"/>
  <c r="X88" i="5"/>
  <c r="V88" i="5"/>
  <c r="AB87" i="5"/>
  <c r="X87" i="5"/>
  <c r="V87" i="5"/>
  <c r="AB86" i="5"/>
  <c r="X86" i="5"/>
  <c r="V86" i="5"/>
  <c r="AB85" i="5"/>
  <c r="X85" i="5"/>
  <c r="V85" i="5"/>
  <c r="AB84" i="5"/>
  <c r="X84" i="5"/>
  <c r="V84" i="5"/>
  <c r="AB83" i="5"/>
  <c r="X83" i="5"/>
  <c r="V83" i="5"/>
  <c r="AB82" i="5"/>
  <c r="X82" i="5"/>
  <c r="V82" i="5"/>
  <c r="AB81" i="5"/>
  <c r="X81" i="5"/>
  <c r="V81" i="5"/>
  <c r="AB80" i="5"/>
  <c r="X80" i="5"/>
  <c r="V80" i="5"/>
  <c r="AB79" i="5"/>
  <c r="X79" i="5"/>
  <c r="V79" i="5"/>
  <c r="AB78" i="5"/>
  <c r="X78" i="5"/>
  <c r="V78" i="5"/>
  <c r="AB77" i="5"/>
  <c r="X77" i="5"/>
  <c r="V77" i="5"/>
  <c r="AB76" i="5"/>
  <c r="X76" i="5"/>
  <c r="V76" i="5"/>
  <c r="AB75" i="5"/>
  <c r="X75" i="5"/>
  <c r="V75" i="5"/>
  <c r="AB74" i="5"/>
  <c r="X74" i="5"/>
  <c r="V74" i="5"/>
  <c r="AB73" i="5"/>
  <c r="X73" i="5"/>
  <c r="V73" i="5"/>
  <c r="AB72" i="5"/>
  <c r="X72" i="5"/>
  <c r="V72" i="5"/>
  <c r="AB71" i="5"/>
  <c r="X71" i="5"/>
  <c r="V71" i="5"/>
  <c r="AB70" i="5"/>
  <c r="X70" i="5"/>
  <c r="V70" i="5"/>
  <c r="AB69" i="5"/>
  <c r="X69" i="5"/>
  <c r="V69" i="5"/>
  <c r="AB68" i="5"/>
  <c r="X68" i="5"/>
  <c r="V68" i="5"/>
  <c r="AB67" i="5"/>
  <c r="X67" i="5"/>
  <c r="V67" i="5"/>
  <c r="AB66" i="5"/>
  <c r="X66" i="5"/>
  <c r="V66" i="5"/>
  <c r="AB65" i="5"/>
  <c r="X65" i="5"/>
  <c r="V65" i="5"/>
  <c r="AB64" i="5"/>
  <c r="X64" i="5"/>
  <c r="V64" i="5"/>
  <c r="AB63" i="5"/>
  <c r="X63" i="5"/>
  <c r="V63" i="5"/>
  <c r="AB62" i="5"/>
  <c r="X62" i="5"/>
  <c r="V62" i="5"/>
  <c r="AB61" i="5"/>
  <c r="X61" i="5"/>
  <c r="V61" i="5"/>
  <c r="AB60" i="5"/>
  <c r="X60" i="5"/>
  <c r="V60" i="5"/>
  <c r="AB59" i="5"/>
  <c r="X59" i="5"/>
  <c r="V59" i="5"/>
  <c r="AB58" i="5"/>
  <c r="X58" i="5"/>
  <c r="V58" i="5"/>
  <c r="AB57" i="5"/>
  <c r="X57" i="5"/>
  <c r="V57" i="5"/>
  <c r="AB56" i="5"/>
  <c r="X56" i="5"/>
  <c r="V56" i="5"/>
  <c r="AB55" i="5"/>
  <c r="X55" i="5"/>
  <c r="V55" i="5"/>
  <c r="AB54" i="5"/>
  <c r="X54" i="5"/>
  <c r="V54" i="5"/>
  <c r="AB53" i="5"/>
  <c r="X53" i="5"/>
  <c r="V53" i="5"/>
  <c r="AB52" i="5"/>
  <c r="X52" i="5"/>
  <c r="V52" i="5"/>
  <c r="AB51" i="5"/>
  <c r="X51" i="5"/>
  <c r="V51" i="5"/>
  <c r="AB50" i="5"/>
  <c r="X50" i="5"/>
  <c r="V50" i="5"/>
  <c r="AB49" i="5"/>
  <c r="X49" i="5"/>
  <c r="V49" i="5"/>
  <c r="AB48" i="5"/>
  <c r="X48" i="5"/>
  <c r="V48" i="5"/>
  <c r="AB47" i="5"/>
  <c r="X47" i="5"/>
  <c r="V47" i="5"/>
  <c r="AB46" i="5"/>
  <c r="X46" i="5"/>
  <c r="V46" i="5"/>
  <c r="AB45" i="5"/>
  <c r="X45" i="5"/>
  <c r="V45" i="5"/>
  <c r="AB44" i="5"/>
  <c r="X44" i="5"/>
  <c r="V44" i="5"/>
  <c r="AB43" i="5"/>
  <c r="X43" i="5"/>
  <c r="V43" i="5"/>
  <c r="AB42" i="5"/>
  <c r="X42" i="5"/>
  <c r="V42" i="5"/>
  <c r="AB41" i="5"/>
  <c r="X41" i="5"/>
  <c r="V41" i="5"/>
  <c r="AB40" i="5"/>
  <c r="X40" i="5"/>
  <c r="V40" i="5"/>
  <c r="AB39" i="5"/>
  <c r="X39" i="5"/>
  <c r="V39" i="5"/>
  <c r="AB38" i="5"/>
  <c r="X38" i="5"/>
  <c r="V38" i="5"/>
  <c r="AB37" i="5"/>
  <c r="X37" i="5"/>
  <c r="V37" i="5"/>
  <c r="AB36" i="5"/>
  <c r="X36" i="5"/>
  <c r="V36" i="5"/>
  <c r="AB35" i="5"/>
  <c r="X35" i="5"/>
  <c r="V35" i="5"/>
  <c r="AB34" i="5"/>
  <c r="X34" i="5"/>
  <c r="V34" i="5"/>
  <c r="AB33" i="5"/>
  <c r="X33" i="5"/>
  <c r="V33" i="5"/>
  <c r="AB32" i="5"/>
  <c r="X32" i="5"/>
  <c r="V32" i="5"/>
  <c r="AB31" i="5"/>
  <c r="X31" i="5"/>
  <c r="V31" i="5"/>
  <c r="AB30" i="5"/>
  <c r="X30" i="5"/>
  <c r="V30" i="5"/>
  <c r="AB29" i="5"/>
  <c r="X29" i="5"/>
  <c r="V29" i="5"/>
  <c r="AB28" i="5"/>
  <c r="X28" i="5"/>
  <c r="V28" i="5"/>
  <c r="AB27" i="5"/>
  <c r="X27" i="5"/>
  <c r="V27" i="5"/>
  <c r="AB26" i="5"/>
  <c r="X26" i="5"/>
  <c r="V26" i="5"/>
  <c r="AB25" i="5"/>
  <c r="X25" i="5"/>
  <c r="V25" i="5"/>
  <c r="AB24" i="5"/>
  <c r="X24" i="5"/>
  <c r="V24" i="5"/>
  <c r="AB23" i="5"/>
  <c r="X23" i="5"/>
  <c r="V23" i="5"/>
  <c r="AB22" i="5"/>
  <c r="X22" i="5"/>
  <c r="V22" i="5"/>
  <c r="AB21" i="5"/>
  <c r="X21" i="5"/>
  <c r="V21" i="5"/>
  <c r="AB20" i="5"/>
  <c r="X20" i="5"/>
  <c r="V20" i="5"/>
  <c r="AB19" i="5"/>
  <c r="X19" i="5"/>
  <c r="V19" i="5"/>
  <c r="AB18" i="5"/>
  <c r="X18" i="5"/>
  <c r="V18" i="5"/>
  <c r="AB17" i="5"/>
  <c r="X17" i="5"/>
  <c r="V17" i="5"/>
  <c r="AB16" i="5"/>
  <c r="X16" i="5"/>
  <c r="V16" i="5"/>
  <c r="AB15" i="5"/>
  <c r="X15" i="5"/>
  <c r="V15" i="5"/>
  <c r="AB14" i="5"/>
  <c r="X14" i="5"/>
  <c r="V14" i="5"/>
  <c r="AB13" i="5"/>
  <c r="X13" i="5"/>
  <c r="V13" i="5"/>
  <c r="AB12" i="5"/>
  <c r="X12" i="5"/>
  <c r="V12" i="5"/>
  <c r="AB11" i="5"/>
  <c r="X11" i="5"/>
  <c r="V11" i="5"/>
  <c r="AB10" i="5"/>
  <c r="X10" i="5"/>
  <c r="V10" i="5"/>
  <c r="AB9" i="5"/>
  <c r="X9" i="5"/>
  <c r="V9" i="5"/>
  <c r="AB8" i="5"/>
  <c r="X8" i="5"/>
  <c r="V8" i="5"/>
  <c r="AB7" i="5"/>
  <c r="X7" i="5"/>
  <c r="V7" i="5"/>
  <c r="AB6" i="5"/>
  <c r="X6" i="5"/>
  <c r="V6" i="5"/>
  <c r="AB5" i="5"/>
  <c r="X5" i="5"/>
  <c r="V5" i="5"/>
  <c r="S521" i="5"/>
  <c r="T520" i="5"/>
  <c r="S517" i="5"/>
  <c r="T516" i="5"/>
  <c r="S513" i="5"/>
  <c r="S509" i="5"/>
  <c r="T508" i="5"/>
  <c r="S505" i="5"/>
  <c r="T504" i="5"/>
  <c r="S501" i="5"/>
  <c r="T500" i="5"/>
  <c r="S497" i="5"/>
  <c r="T496" i="5"/>
  <c r="S493" i="5"/>
  <c r="S489" i="5"/>
  <c r="S485" i="5"/>
  <c r="T484" i="5"/>
  <c r="S481" i="5"/>
  <c r="T480" i="5"/>
  <c r="S477" i="5"/>
  <c r="S473" i="5"/>
  <c r="T472" i="5"/>
  <c r="S469" i="5"/>
  <c r="S465" i="5"/>
  <c r="T464" i="5"/>
  <c r="S461" i="5"/>
  <c r="T460" i="5"/>
  <c r="S457" i="5"/>
  <c r="T456" i="5"/>
  <c r="S453" i="5"/>
  <c r="S449" i="5"/>
  <c r="T448" i="5"/>
  <c r="S445" i="5"/>
  <c r="S441" i="5"/>
  <c r="T440" i="5"/>
  <c r="S437" i="5"/>
  <c r="S433" i="5"/>
  <c r="T432" i="5"/>
  <c r="S429" i="5"/>
  <c r="T428" i="5"/>
  <c r="S425" i="5"/>
  <c r="T424" i="5"/>
  <c r="S421" i="5"/>
  <c r="T420" i="5"/>
  <c r="S417" i="5"/>
  <c r="T416" i="5"/>
  <c r="S413" i="5"/>
  <c r="T412" i="5"/>
  <c r="S409" i="5"/>
  <c r="T408" i="5"/>
  <c r="S405" i="5"/>
  <c r="T404" i="5"/>
  <c r="S401" i="5"/>
  <c r="T400" i="5"/>
  <c r="S397" i="5"/>
  <c r="T396" i="5"/>
  <c r="S393" i="5"/>
  <c r="T392" i="5"/>
  <c r="S389" i="5"/>
  <c r="T388" i="5"/>
  <c r="S385" i="5"/>
  <c r="T384" i="5"/>
  <c r="S381" i="5"/>
  <c r="T380" i="5"/>
  <c r="S377" i="5"/>
  <c r="T376" i="5"/>
  <c r="S373" i="5"/>
  <c r="T372" i="5"/>
  <c r="S369" i="5"/>
  <c r="T368" i="5"/>
  <c r="S365" i="5"/>
  <c r="T364" i="5"/>
  <c r="S361" i="5"/>
  <c r="T360" i="5"/>
  <c r="S357" i="5"/>
  <c r="T356" i="5"/>
  <c r="S353" i="5"/>
  <c r="T352" i="5"/>
  <c r="S349" i="5"/>
  <c r="T348" i="5"/>
  <c r="S345" i="5"/>
  <c r="T344" i="5"/>
  <c r="S341" i="5"/>
  <c r="T340" i="5"/>
  <c r="S337" i="5"/>
  <c r="T336" i="5"/>
  <c r="S333" i="5"/>
  <c r="T332" i="5"/>
  <c r="S329" i="5"/>
  <c r="T328" i="5"/>
  <c r="S325" i="5"/>
  <c r="T324" i="5"/>
  <c r="S321" i="5"/>
  <c r="T320" i="5"/>
  <c r="S317" i="5"/>
  <c r="T316" i="5"/>
  <c r="S313" i="5"/>
  <c r="T312" i="5"/>
  <c r="S309" i="5"/>
  <c r="T308" i="5"/>
  <c r="S520" i="5"/>
  <c r="S516" i="5"/>
  <c r="T515" i="5"/>
  <c r="S512" i="5"/>
  <c r="S508" i="5"/>
  <c r="S504" i="5"/>
  <c r="S500" i="5"/>
  <c r="T499" i="5"/>
  <c r="S496" i="5"/>
  <c r="T495" i="5"/>
  <c r="S492" i="5"/>
  <c r="T491" i="5"/>
  <c r="S488" i="5"/>
  <c r="T487" i="5"/>
  <c r="S484" i="5"/>
  <c r="T483" i="5"/>
  <c r="S480" i="5"/>
  <c r="T479" i="5"/>
  <c r="S476" i="5"/>
  <c r="S472" i="5"/>
  <c r="T471" i="5"/>
  <c r="S468" i="5"/>
  <c r="T467" i="5"/>
  <c r="S464" i="5"/>
  <c r="S460" i="5"/>
  <c r="T459" i="5"/>
  <c r="S456" i="5"/>
  <c r="T455" i="5"/>
  <c r="S452" i="5"/>
  <c r="S448" i="5"/>
  <c r="T447" i="5"/>
  <c r="S444" i="5"/>
  <c r="T443" i="5"/>
  <c r="S440" i="5"/>
  <c r="T439" i="5"/>
  <c r="S436" i="5"/>
  <c r="T435" i="5"/>
  <c r="S432" i="5"/>
  <c r="S428" i="5"/>
  <c r="T427" i="5"/>
  <c r="S424" i="5"/>
  <c r="T423" i="5"/>
  <c r="S420" i="5"/>
  <c r="T419" i="5"/>
  <c r="S416" i="5"/>
  <c r="S412" i="5"/>
  <c r="T411" i="5"/>
  <c r="S408" i="5"/>
  <c r="T407" i="5"/>
  <c r="S404" i="5"/>
  <c r="S400" i="5"/>
  <c r="T399" i="5"/>
  <c r="S396" i="5"/>
  <c r="T395" i="5"/>
  <c r="S392" i="5"/>
  <c r="T391" i="5"/>
  <c r="S388" i="5"/>
  <c r="T387" i="5"/>
  <c r="S384" i="5"/>
  <c r="T383" i="5"/>
  <c r="S380" i="5"/>
  <c r="T379" i="5"/>
  <c r="S376" i="5"/>
  <c r="T375" i="5"/>
  <c r="S372" i="5"/>
  <c r="T371" i="5"/>
  <c r="S368" i="5"/>
  <c r="T367" i="5"/>
  <c r="S364" i="5"/>
  <c r="T363" i="5"/>
  <c r="S360" i="5"/>
  <c r="T359" i="5"/>
  <c r="S356" i="5"/>
  <c r="T355" i="5"/>
  <c r="S352" i="5"/>
  <c r="T351" i="5"/>
  <c r="S348" i="5"/>
  <c r="T347" i="5"/>
  <c r="S344" i="5"/>
  <c r="T343" i="5"/>
  <c r="S340" i="5"/>
  <c r="T339" i="5"/>
  <c r="S336" i="5"/>
  <c r="T335" i="5"/>
  <c r="S332" i="5"/>
  <c r="T331" i="5"/>
  <c r="S328" i="5"/>
  <c r="T327" i="5"/>
  <c r="S324" i="5"/>
  <c r="T323" i="5"/>
  <c r="S320" i="5"/>
  <c r="T319" i="5"/>
  <c r="S316" i="5"/>
  <c r="T315" i="5"/>
  <c r="S312" i="5"/>
  <c r="T311" i="5"/>
  <c r="S308" i="5"/>
  <c r="T307" i="5"/>
  <c r="S304" i="5"/>
  <c r="T303" i="5"/>
  <c r="S300" i="5"/>
  <c r="T299" i="5"/>
  <c r="S296" i="5"/>
  <c r="T295" i="5"/>
  <c r="S292" i="5"/>
  <c r="T291" i="5"/>
  <c r="S288" i="5"/>
  <c r="T287" i="5"/>
  <c r="S284" i="5"/>
  <c r="T283" i="5"/>
  <c r="S280" i="5"/>
  <c r="T279" i="5"/>
  <c r="S276" i="5"/>
  <c r="T275" i="5"/>
  <c r="S272" i="5"/>
  <c r="T271" i="5"/>
  <c r="S268" i="5"/>
  <c r="T267" i="5"/>
  <c r="S264" i="5"/>
  <c r="T263" i="5"/>
  <c r="S260" i="5"/>
  <c r="T259" i="5"/>
  <c r="S256" i="5"/>
  <c r="T255" i="5"/>
  <c r="S252" i="5"/>
  <c r="T251" i="5"/>
  <c r="S248" i="5"/>
  <c r="S519" i="5"/>
  <c r="S515" i="5"/>
  <c r="S511" i="5"/>
  <c r="S507" i="5"/>
  <c r="T506" i="5"/>
  <c r="S503" i="5"/>
  <c r="S499" i="5"/>
  <c r="T498" i="5"/>
  <c r="S495" i="5"/>
  <c r="T494" i="5"/>
  <c r="S491" i="5"/>
  <c r="T490" i="5"/>
  <c r="S487" i="5"/>
  <c r="T486" i="5"/>
  <c r="S483" i="5"/>
  <c r="T482" i="5"/>
  <c r="S479" i="5"/>
  <c r="T478" i="5"/>
  <c r="S475" i="5"/>
  <c r="S471" i="5"/>
  <c r="T470" i="5"/>
  <c r="S467" i="5"/>
  <c r="T466" i="5"/>
  <c r="S463" i="5"/>
  <c r="T462" i="5"/>
  <c r="S459" i="5"/>
  <c r="S455" i="5"/>
  <c r="S451" i="5"/>
  <c r="T450" i="5"/>
  <c r="S447" i="5"/>
  <c r="T446" i="5"/>
  <c r="S443" i="5"/>
  <c r="T442" i="5"/>
  <c r="S439" i="5"/>
  <c r="T438" i="5"/>
  <c r="S435" i="5"/>
  <c r="T434" i="5"/>
  <c r="S431" i="5"/>
  <c r="T430" i="5"/>
  <c r="S427" i="5"/>
  <c r="T426" i="5"/>
  <c r="S423" i="5"/>
  <c r="T422" i="5"/>
  <c r="S419" i="5"/>
  <c r="T418" i="5"/>
  <c r="S415" i="5"/>
  <c r="T414" i="5"/>
  <c r="S411" i="5"/>
  <c r="T410" i="5"/>
  <c r="S407" i="5"/>
  <c r="S403" i="5"/>
  <c r="T402" i="5"/>
  <c r="S399" i="5"/>
  <c r="T398" i="5"/>
  <c r="S395" i="5"/>
  <c r="T394" i="5"/>
  <c r="S391" i="5"/>
  <c r="T390" i="5"/>
  <c r="S387" i="5"/>
  <c r="T386" i="5"/>
  <c r="S383" i="5"/>
  <c r="T382" i="5"/>
  <c r="S379" i="5"/>
  <c r="T378" i="5"/>
  <c r="S375" i="5"/>
  <c r="T374" i="5"/>
  <c r="S371" i="5"/>
  <c r="T370" i="5"/>
  <c r="S367" i="5"/>
  <c r="S363" i="5"/>
  <c r="T362" i="5"/>
  <c r="S359" i="5"/>
  <c r="T358" i="5"/>
  <c r="S355" i="5"/>
  <c r="T354" i="5"/>
  <c r="T521" i="5"/>
  <c r="S518" i="5"/>
  <c r="T517" i="5"/>
  <c r="S514" i="5"/>
  <c r="S510" i="5"/>
  <c r="T509" i="5"/>
  <c r="S506" i="5"/>
  <c r="S502" i="5"/>
  <c r="S498" i="5"/>
  <c r="T497" i="5"/>
  <c r="S494" i="5"/>
  <c r="T493" i="5"/>
  <c r="S490" i="5"/>
  <c r="T489" i="5"/>
  <c r="S486" i="5"/>
  <c r="T485" i="5"/>
  <c r="S482" i="5"/>
  <c r="T481" i="5"/>
  <c r="S478" i="5"/>
  <c r="T477" i="5"/>
  <c r="S474" i="5"/>
  <c r="S470" i="5"/>
  <c r="T469" i="5"/>
  <c r="S466" i="5"/>
  <c r="T465" i="5"/>
  <c r="S462" i="5"/>
  <c r="T461" i="5"/>
  <c r="S458" i="5"/>
  <c r="T457" i="5"/>
  <c r="S454" i="5"/>
  <c r="S450" i="5"/>
  <c r="S446" i="5"/>
  <c r="S442" i="5"/>
  <c r="T441" i="5"/>
  <c r="S438" i="5"/>
  <c r="T437" i="5"/>
  <c r="S434" i="5"/>
  <c r="S430" i="5"/>
  <c r="T429" i="5"/>
  <c r="S426" i="5"/>
  <c r="T425" i="5"/>
  <c r="S422" i="5"/>
  <c r="T421" i="5"/>
  <c r="S418" i="5"/>
  <c r="T417" i="5"/>
  <c r="S414" i="5"/>
  <c r="T413" i="5"/>
  <c r="S410" i="5"/>
  <c r="T409" i="5"/>
  <c r="S406" i="5"/>
  <c r="T405" i="5"/>
  <c r="S402" i="5"/>
  <c r="T401" i="5"/>
  <c r="S398" i="5"/>
  <c r="T397" i="5"/>
  <c r="S394" i="5"/>
  <c r="T393" i="5"/>
  <c r="S390" i="5"/>
  <c r="T389" i="5"/>
  <c r="S366" i="5"/>
  <c r="T365" i="5"/>
  <c r="S358" i="5"/>
  <c r="T357" i="5"/>
  <c r="S302" i="5"/>
  <c r="T301" i="5"/>
  <c r="S294" i="5"/>
  <c r="T293" i="5"/>
  <c r="S286" i="5"/>
  <c r="T285" i="5"/>
  <c r="S278" i="5"/>
  <c r="T277" i="5"/>
  <c r="S270" i="5"/>
  <c r="T269" i="5"/>
  <c r="S262" i="5"/>
  <c r="T261" i="5"/>
  <c r="S254" i="5"/>
  <c r="T253" i="5"/>
  <c r="S247" i="5"/>
  <c r="T246" i="5"/>
  <c r="S243" i="5"/>
  <c r="T242" i="5"/>
  <c r="S239" i="5"/>
  <c r="T238" i="5"/>
  <c r="S235" i="5"/>
  <c r="T234" i="5"/>
  <c r="S231" i="5"/>
  <c r="T230" i="5"/>
  <c r="S227" i="5"/>
  <c r="T226" i="5"/>
  <c r="S223" i="5"/>
  <c r="T222" i="5"/>
  <c r="S219" i="5"/>
  <c r="T218" i="5"/>
  <c r="S215" i="5"/>
  <c r="T214" i="5"/>
  <c r="S211" i="5"/>
  <c r="T210" i="5"/>
  <c r="S207" i="5"/>
  <c r="T206" i="5"/>
  <c r="S203" i="5"/>
  <c r="T202" i="5"/>
  <c r="S199" i="5"/>
  <c r="T198" i="5"/>
  <c r="S195" i="5"/>
  <c r="T194" i="5"/>
  <c r="S191" i="5"/>
  <c r="T190" i="5"/>
  <c r="S187" i="5"/>
  <c r="T186" i="5"/>
  <c r="S183" i="5"/>
  <c r="T182" i="5"/>
  <c r="S179" i="5"/>
  <c r="T178" i="5"/>
  <c r="S175" i="5"/>
  <c r="T174" i="5"/>
  <c r="S171" i="5"/>
  <c r="T170" i="5"/>
  <c r="S167" i="5"/>
  <c r="T166" i="5"/>
  <c r="S163" i="5"/>
  <c r="T162" i="5"/>
  <c r="S159" i="5"/>
  <c r="T158" i="5"/>
  <c r="S155" i="5"/>
  <c r="T154" i="5"/>
  <c r="S151" i="5"/>
  <c r="T150" i="5"/>
  <c r="S147" i="5"/>
  <c r="T146" i="5"/>
  <c r="S143" i="5"/>
  <c r="T142" i="5"/>
  <c r="S139" i="5"/>
  <c r="T138" i="5"/>
  <c r="T134" i="5"/>
  <c r="S131" i="5"/>
  <c r="T130" i="5"/>
  <c r="S127" i="5"/>
  <c r="T126" i="5"/>
  <c r="S123" i="5"/>
  <c r="T122" i="5"/>
  <c r="S119" i="5"/>
  <c r="T118" i="5"/>
  <c r="S115" i="5"/>
  <c r="T114" i="5"/>
  <c r="S111" i="5"/>
  <c r="T110" i="5"/>
  <c r="S107" i="5"/>
  <c r="T106" i="5"/>
  <c r="S103" i="5"/>
  <c r="T102" i="5"/>
  <c r="S99" i="5"/>
  <c r="T98" i="5"/>
  <c r="S95" i="5"/>
  <c r="T94" i="5"/>
  <c r="S91" i="5"/>
  <c r="T90" i="5"/>
  <c r="S87" i="5"/>
  <c r="T86" i="5"/>
  <c r="S83" i="5"/>
  <c r="T82" i="5"/>
  <c r="S79" i="5"/>
  <c r="T78" i="5"/>
  <c r="S75" i="5"/>
  <c r="T74" i="5"/>
  <c r="S71" i="5"/>
  <c r="T70" i="5"/>
  <c r="S67" i="5"/>
  <c r="T66" i="5"/>
  <c r="S63" i="5"/>
  <c r="T62" i="5"/>
  <c r="S59" i="5"/>
  <c r="T58" i="5"/>
  <c r="S55" i="5"/>
  <c r="T54" i="5"/>
  <c r="S51" i="5"/>
  <c r="T50" i="5"/>
  <c r="S47" i="5"/>
  <c r="T46" i="5"/>
  <c r="S43" i="5"/>
  <c r="T42" i="5"/>
  <c r="S386" i="5"/>
  <c r="T385" i="5"/>
  <c r="S378" i="5"/>
  <c r="T377" i="5"/>
  <c r="S370" i="5"/>
  <c r="T369" i="5"/>
  <c r="S351" i="5"/>
  <c r="T350" i="5"/>
  <c r="S347" i="5"/>
  <c r="T346" i="5"/>
  <c r="S343" i="5"/>
  <c r="T342" i="5"/>
  <c r="S339" i="5"/>
  <c r="T338" i="5"/>
  <c r="S335" i="5"/>
  <c r="T334" i="5"/>
  <c r="S331" i="5"/>
  <c r="T330" i="5"/>
  <c r="S327" i="5"/>
  <c r="T326" i="5"/>
  <c r="S323" i="5"/>
  <c r="T322" i="5"/>
  <c r="S319" i="5"/>
  <c r="T318" i="5"/>
  <c r="S315" i="5"/>
  <c r="T314" i="5"/>
  <c r="S311" i="5"/>
  <c r="T310" i="5"/>
  <c r="S307" i="5"/>
  <c r="T306" i="5"/>
  <c r="S301" i="5"/>
  <c r="T300" i="5"/>
  <c r="S299" i="5"/>
  <c r="T298" i="5"/>
  <c r="S293" i="5"/>
  <c r="T292" i="5"/>
  <c r="S291" i="5"/>
  <c r="T290" i="5"/>
  <c r="S285" i="5"/>
  <c r="T284" i="5"/>
  <c r="S283" i="5"/>
  <c r="T282" i="5"/>
  <c r="S277" i="5"/>
  <c r="T276" i="5"/>
  <c r="S275" i="5"/>
  <c r="T274" i="5"/>
  <c r="S269" i="5"/>
  <c r="T268" i="5"/>
  <c r="S267" i="5"/>
  <c r="T266" i="5"/>
  <c r="S261" i="5"/>
  <c r="T260" i="5"/>
  <c r="S259" i="5"/>
  <c r="T258" i="5"/>
  <c r="S253" i="5"/>
  <c r="T252" i="5"/>
  <c r="S251" i="5"/>
  <c r="T250" i="5"/>
  <c r="S246" i="5"/>
  <c r="T245" i="5"/>
  <c r="S242" i="5"/>
  <c r="T241" i="5"/>
  <c r="S238" i="5"/>
  <c r="T237" i="5"/>
  <c r="S234" i="5"/>
  <c r="T233" i="5"/>
  <c r="S230" i="5"/>
  <c r="T229" i="5"/>
  <c r="S226" i="5"/>
  <c r="T225" i="5"/>
  <c r="S222" i="5"/>
  <c r="T221" i="5"/>
  <c r="S218" i="5"/>
  <c r="T217" i="5"/>
  <c r="S214" i="5"/>
  <c r="T213" i="5"/>
  <c r="S210" i="5"/>
  <c r="T209" i="5"/>
  <c r="S206" i="5"/>
  <c r="T205" i="5"/>
  <c r="S202" i="5"/>
  <c r="T201" i="5"/>
  <c r="S198" i="5"/>
  <c r="T197" i="5"/>
  <c r="S194" i="5"/>
  <c r="T193" i="5"/>
  <c r="S190" i="5"/>
  <c r="T189" i="5"/>
  <c r="S186" i="5"/>
  <c r="T185" i="5"/>
  <c r="S182" i="5"/>
  <c r="T181" i="5"/>
  <c r="S178" i="5"/>
  <c r="T177" i="5"/>
  <c r="S174" i="5"/>
  <c r="T173" i="5"/>
  <c r="S170" i="5"/>
  <c r="T169" i="5"/>
  <c r="S166" i="5"/>
  <c r="T165" i="5"/>
  <c r="S162" i="5"/>
  <c r="T161" i="5"/>
  <c r="S158" i="5"/>
  <c r="T157" i="5"/>
  <c r="S154" i="5"/>
  <c r="T153" i="5"/>
  <c r="S150" i="5"/>
  <c r="T149" i="5"/>
  <c r="S146" i="5"/>
  <c r="T145" i="5"/>
  <c r="S142" i="5"/>
  <c r="T141" i="5"/>
  <c r="S138" i="5"/>
  <c r="T137" i="5"/>
  <c r="S134" i="5"/>
  <c r="T133" i="5"/>
  <c r="S130" i="5"/>
  <c r="T129" i="5"/>
  <c r="S126" i="5"/>
  <c r="T125" i="5"/>
  <c r="S122" i="5"/>
  <c r="T121" i="5"/>
  <c r="S118" i="5"/>
  <c r="T117" i="5"/>
  <c r="S114" i="5"/>
  <c r="T113" i="5"/>
  <c r="S110" i="5"/>
  <c r="T109" i="5"/>
  <c r="S106" i="5"/>
  <c r="T105" i="5"/>
  <c r="S102" i="5"/>
  <c r="T101" i="5"/>
  <c r="S98" i="5"/>
  <c r="T97" i="5"/>
  <c r="S94" i="5"/>
  <c r="T93" i="5"/>
  <c r="S90" i="5"/>
  <c r="T89" i="5"/>
  <c r="S86" i="5"/>
  <c r="T85" i="5"/>
  <c r="S82" i="5"/>
  <c r="T81" i="5"/>
  <c r="S78" i="5"/>
  <c r="T77" i="5"/>
  <c r="S362" i="5"/>
  <c r="T361" i="5"/>
  <c r="S354" i="5"/>
  <c r="T353" i="5"/>
  <c r="S350" i="5"/>
  <c r="T349" i="5"/>
  <c r="S346" i="5"/>
  <c r="T345" i="5"/>
  <c r="S342" i="5"/>
  <c r="T341" i="5"/>
  <c r="S338" i="5"/>
  <c r="T337" i="5"/>
  <c r="S334" i="5"/>
  <c r="T333" i="5"/>
  <c r="S330" i="5"/>
  <c r="T329" i="5"/>
  <c r="S326" i="5"/>
  <c r="T325" i="5"/>
  <c r="S322" i="5"/>
  <c r="T321" i="5"/>
  <c r="S318" i="5"/>
  <c r="T317" i="5"/>
  <c r="S314" i="5"/>
  <c r="T313" i="5"/>
  <c r="S310" i="5"/>
  <c r="T309" i="5"/>
  <c r="S306" i="5"/>
  <c r="T305" i="5"/>
  <c r="S298" i="5"/>
  <c r="T297" i="5"/>
  <c r="S290" i="5"/>
  <c r="T289" i="5"/>
  <c r="S282" i="5"/>
  <c r="T281" i="5"/>
  <c r="S274" i="5"/>
  <c r="T273" i="5"/>
  <c r="S266" i="5"/>
  <c r="T265" i="5"/>
  <c r="S258" i="5"/>
  <c r="T257" i="5"/>
  <c r="S250" i="5"/>
  <c r="T249" i="5"/>
  <c r="S245" i="5"/>
  <c r="T244" i="5"/>
  <c r="S241" i="5"/>
  <c r="T240" i="5"/>
  <c r="S237" i="5"/>
  <c r="T236" i="5"/>
  <c r="S233" i="5"/>
  <c r="T232" i="5"/>
  <c r="S229" i="5"/>
  <c r="T228" i="5"/>
  <c r="S225" i="5"/>
  <c r="T224" i="5"/>
  <c r="S221" i="5"/>
  <c r="T220" i="5"/>
  <c r="S217" i="5"/>
  <c r="T216" i="5"/>
  <c r="S213" i="5"/>
  <c r="T212" i="5"/>
  <c r="S209" i="5"/>
  <c r="T208" i="5"/>
  <c r="S205" i="5"/>
  <c r="T204" i="5"/>
  <c r="S201" i="5"/>
  <c r="T200" i="5"/>
  <c r="S197" i="5"/>
  <c r="T196" i="5"/>
  <c r="S193" i="5"/>
  <c r="T192" i="5"/>
  <c r="S189" i="5"/>
  <c r="T188" i="5"/>
  <c r="S185" i="5"/>
  <c r="T184" i="5"/>
  <c r="S181" i="5"/>
  <c r="T180" i="5"/>
  <c r="S177" i="5"/>
  <c r="T176" i="5"/>
  <c r="S173" i="5"/>
  <c r="T172" i="5"/>
  <c r="S169" i="5"/>
  <c r="T168" i="5"/>
  <c r="S165" i="5"/>
  <c r="T164" i="5"/>
  <c r="S161" i="5"/>
  <c r="T160" i="5"/>
  <c r="S157" i="5"/>
  <c r="T156" i="5"/>
  <c r="S153" i="5"/>
  <c r="T152" i="5"/>
  <c r="S149" i="5"/>
  <c r="T148" i="5"/>
  <c r="S145" i="5"/>
  <c r="T144" i="5"/>
  <c r="S141" i="5"/>
  <c r="T140" i="5"/>
  <c r="S137" i="5"/>
  <c r="T136" i="5"/>
  <c r="S133" i="5"/>
  <c r="T132" i="5"/>
  <c r="S129" i="5"/>
  <c r="T128" i="5"/>
  <c r="S125" i="5"/>
  <c r="T124" i="5"/>
  <c r="S121" i="5"/>
  <c r="T120" i="5"/>
  <c r="S117" i="5"/>
  <c r="T116" i="5"/>
  <c r="S113" i="5"/>
  <c r="T112" i="5"/>
  <c r="S109" i="5"/>
  <c r="T108" i="5"/>
  <c r="S105" i="5"/>
  <c r="T104" i="5"/>
  <c r="S101" i="5"/>
  <c r="T100" i="5"/>
  <c r="S97" i="5"/>
  <c r="T96" i="5"/>
  <c r="S93" i="5"/>
  <c r="T92" i="5"/>
  <c r="S89" i="5"/>
  <c r="T88" i="5"/>
  <c r="S85" i="5"/>
  <c r="T84" i="5"/>
  <c r="S81" i="5"/>
  <c r="T80" i="5"/>
  <c r="S77" i="5"/>
  <c r="S382" i="5"/>
  <c r="T381" i="5"/>
  <c r="S374" i="5"/>
  <c r="T373" i="5"/>
  <c r="S305" i="5"/>
  <c r="T304" i="5"/>
  <c r="S303" i="5"/>
  <c r="T302" i="5"/>
  <c r="S297" i="5"/>
  <c r="T296" i="5"/>
  <c r="S295" i="5"/>
  <c r="T294" i="5"/>
  <c r="S289" i="5"/>
  <c r="T288" i="5"/>
  <c r="S287" i="5"/>
  <c r="T286" i="5"/>
  <c r="S281" i="5"/>
  <c r="T280" i="5"/>
  <c r="S279" i="5"/>
  <c r="T278" i="5"/>
  <c r="S273" i="5"/>
  <c r="T272" i="5"/>
  <c r="S271" i="5"/>
  <c r="T270" i="5"/>
  <c r="S265" i="5"/>
  <c r="T264" i="5"/>
  <c r="S263" i="5"/>
  <c r="T262" i="5"/>
  <c r="S257" i="5"/>
  <c r="T256" i="5"/>
  <c r="S255" i="5"/>
  <c r="T254" i="5"/>
  <c r="S249" i="5"/>
  <c r="T248" i="5"/>
  <c r="T247" i="5"/>
  <c r="S244" i="5"/>
  <c r="T243" i="5"/>
  <c r="S240" i="5"/>
  <c r="T239" i="5"/>
  <c r="S236" i="5"/>
  <c r="T235" i="5"/>
  <c r="S232" i="5"/>
  <c r="T231" i="5"/>
  <c r="S228" i="5"/>
  <c r="T227" i="5"/>
  <c r="S224" i="5"/>
  <c r="T223" i="5"/>
  <c r="S220" i="5"/>
  <c r="T219" i="5"/>
  <c r="S216" i="5"/>
  <c r="T215" i="5"/>
  <c r="S212" i="5"/>
  <c r="T211" i="5"/>
  <c r="S208" i="5"/>
  <c r="T207" i="5"/>
  <c r="S204" i="5"/>
  <c r="T203" i="5"/>
  <c r="S200" i="5"/>
  <c r="T199" i="5"/>
  <c r="S196" i="5"/>
  <c r="T195" i="5"/>
  <c r="S192" i="5"/>
  <c r="T191" i="5"/>
  <c r="S188" i="5"/>
  <c r="T187" i="5"/>
  <c r="S184" i="5"/>
  <c r="T183" i="5"/>
  <c r="S180" i="5"/>
  <c r="T179" i="5"/>
  <c r="S176" i="5"/>
  <c r="T175" i="5"/>
  <c r="S172" i="5"/>
  <c r="T171" i="5"/>
  <c r="S168" i="5"/>
  <c r="T167" i="5"/>
  <c r="S164" i="5"/>
  <c r="T163" i="5"/>
  <c r="S160" i="5"/>
  <c r="T159" i="5"/>
  <c r="S156" i="5"/>
  <c r="T155" i="5"/>
  <c r="S152" i="5"/>
  <c r="T151" i="5"/>
  <c r="S148" i="5"/>
  <c r="S144" i="5"/>
  <c r="T143" i="5"/>
  <c r="S140" i="5"/>
  <c r="T139" i="5"/>
  <c r="S136" i="5"/>
  <c r="S132" i="5"/>
  <c r="T131" i="5"/>
  <c r="S128" i="5"/>
  <c r="T127" i="5"/>
  <c r="S124" i="5"/>
  <c r="T123" i="5"/>
  <c r="S120" i="5"/>
  <c r="T119" i="5"/>
  <c r="S76" i="5"/>
  <c r="T75" i="5"/>
  <c r="S74" i="5"/>
  <c r="T73" i="5"/>
  <c r="S68" i="5"/>
  <c r="T67" i="5"/>
  <c r="S66" i="5"/>
  <c r="T65" i="5"/>
  <c r="S60" i="5"/>
  <c r="T59" i="5"/>
  <c r="S58" i="5"/>
  <c r="T57" i="5"/>
  <c r="S52" i="5"/>
  <c r="T51" i="5"/>
  <c r="S50" i="5"/>
  <c r="T49" i="5"/>
  <c r="S44" i="5"/>
  <c r="T43" i="5"/>
  <c r="S42" i="5"/>
  <c r="T41" i="5"/>
  <c r="S38" i="5"/>
  <c r="T37" i="5"/>
  <c r="S34" i="5"/>
  <c r="T33" i="5"/>
  <c r="S30" i="5"/>
  <c r="T29" i="5"/>
  <c r="S26" i="5"/>
  <c r="T25" i="5"/>
  <c r="S22" i="5"/>
  <c r="T21" i="5"/>
  <c r="S18" i="5"/>
  <c r="T17" i="5"/>
  <c r="S10" i="5"/>
  <c r="S6" i="5"/>
  <c r="T5" i="5"/>
  <c r="S9" i="5"/>
  <c r="S112" i="5"/>
  <c r="T111" i="5"/>
  <c r="S104" i="5"/>
  <c r="T103" i="5"/>
  <c r="S96" i="5"/>
  <c r="T95" i="5"/>
  <c r="S88" i="5"/>
  <c r="T87" i="5"/>
  <c r="S80" i="5"/>
  <c r="T79" i="5"/>
  <c r="S73" i="5"/>
  <c r="T72" i="5"/>
  <c r="S65" i="5"/>
  <c r="T64" i="5"/>
  <c r="S57" i="5"/>
  <c r="T56" i="5"/>
  <c r="S49" i="5"/>
  <c r="T48" i="5"/>
  <c r="S41" i="5"/>
  <c r="T40" i="5"/>
  <c r="S37" i="5"/>
  <c r="T36" i="5"/>
  <c r="S33" i="5"/>
  <c r="T32" i="5"/>
  <c r="S29" i="5"/>
  <c r="T28" i="5"/>
  <c r="S25" i="5"/>
  <c r="T24" i="5"/>
  <c r="S21" i="5"/>
  <c r="T20" i="5"/>
  <c r="S17" i="5"/>
  <c r="T16" i="5"/>
  <c r="S72" i="5"/>
  <c r="T71" i="5"/>
  <c r="S70" i="5"/>
  <c r="T69" i="5"/>
  <c r="S64" i="5"/>
  <c r="T63" i="5"/>
  <c r="S62" i="5"/>
  <c r="T61" i="5"/>
  <c r="S56" i="5"/>
  <c r="T55" i="5"/>
  <c r="S54" i="5"/>
  <c r="T53" i="5"/>
  <c r="S48" i="5"/>
  <c r="T47" i="5"/>
  <c r="S46" i="5"/>
  <c r="T45" i="5"/>
  <c r="S40" i="5"/>
  <c r="T39" i="5"/>
  <c r="S36" i="5"/>
  <c r="T35" i="5"/>
  <c r="S32" i="5"/>
  <c r="T31" i="5"/>
  <c r="S28" i="5"/>
  <c r="T27" i="5"/>
  <c r="S24" i="5"/>
  <c r="T23" i="5"/>
  <c r="S20" i="5"/>
  <c r="T19" i="5"/>
  <c r="S16" i="5"/>
  <c r="T15" i="5"/>
  <c r="S12" i="5"/>
  <c r="T11" i="5"/>
  <c r="S8" i="5"/>
  <c r="T7" i="5"/>
  <c r="S13" i="5"/>
  <c r="T12" i="5"/>
  <c r="T8" i="5"/>
  <c r="S5" i="5"/>
  <c r="S116" i="5"/>
  <c r="T115" i="5"/>
  <c r="S108" i="5"/>
  <c r="T107" i="5"/>
  <c r="S100" i="5"/>
  <c r="T99" i="5"/>
  <c r="S92" i="5"/>
  <c r="T91" i="5"/>
  <c r="S84" i="5"/>
  <c r="T83" i="5"/>
  <c r="T76" i="5"/>
  <c r="S69" i="5"/>
  <c r="T68" i="5"/>
  <c r="S61" i="5"/>
  <c r="T60" i="5"/>
  <c r="S53" i="5"/>
  <c r="T52" i="5"/>
  <c r="S45" i="5"/>
  <c r="T44" i="5"/>
  <c r="S39" i="5"/>
  <c r="T38" i="5"/>
  <c r="S35" i="5"/>
  <c r="T34" i="5"/>
  <c r="S31" i="5"/>
  <c r="T30" i="5"/>
  <c r="S27" i="5"/>
  <c r="T26" i="5"/>
  <c r="S23" i="5"/>
  <c r="T22" i="5"/>
  <c r="S19" i="5"/>
  <c r="T18" i="5"/>
  <c r="S15" i="5"/>
  <c r="T14" i="5"/>
  <c r="S11" i="5"/>
  <c r="T10" i="5"/>
  <c r="S7" i="5"/>
  <c r="T6" i="5"/>
  <c r="S14" i="5"/>
  <c r="T13" i="5"/>
  <c r="T9" i="5"/>
  <c r="P3" i="4" l="1"/>
  <c r="C4" i="5"/>
  <c r="G69" i="6" s="1" a="1"/>
  <c r="G69" i="6" s="1"/>
  <c r="D4" i="5"/>
  <c r="E4" i="5"/>
  <c r="E522" i="5"/>
  <c r="X522" i="5" s="1"/>
  <c r="E523" i="5"/>
  <c r="X523" i="5" s="1"/>
  <c r="E524" i="5"/>
  <c r="E525" i="5"/>
  <c r="X525" i="5" s="1"/>
  <c r="E526" i="5"/>
  <c r="E527" i="5"/>
  <c r="X527" i="5" s="1"/>
  <c r="E528" i="5"/>
  <c r="E529" i="5"/>
  <c r="E530" i="5"/>
  <c r="X530" i="5" s="1"/>
  <c r="E531" i="5"/>
  <c r="X531" i="5" s="1"/>
  <c r="E532" i="5"/>
  <c r="E533" i="5"/>
  <c r="X533" i="5" s="1"/>
  <c r="E534" i="5"/>
  <c r="E535" i="5"/>
  <c r="X535" i="5" s="1"/>
  <c r="E536" i="5"/>
  <c r="E537" i="5"/>
  <c r="E538" i="5"/>
  <c r="X538" i="5" s="1"/>
  <c r="E539" i="5"/>
  <c r="X539" i="5" s="1"/>
  <c r="E540" i="5"/>
  <c r="E541" i="5"/>
  <c r="X541" i="5" s="1"/>
  <c r="E542" i="5"/>
  <c r="E543" i="5"/>
  <c r="X543" i="5" s="1"/>
  <c r="E544" i="5"/>
  <c r="E545" i="5"/>
  <c r="E546" i="5"/>
  <c r="X546" i="5" s="1"/>
  <c r="E547" i="5"/>
  <c r="X547" i="5" s="1"/>
  <c r="E548" i="5"/>
  <c r="E549" i="5"/>
  <c r="X549" i="5" s="1"/>
  <c r="E550" i="5"/>
  <c r="E551" i="5"/>
  <c r="X551" i="5" s="1"/>
  <c r="E552" i="5"/>
  <c r="E553" i="5"/>
  <c r="E554" i="5"/>
  <c r="E555" i="5"/>
  <c r="X555" i="5" s="1"/>
  <c r="E556" i="5"/>
  <c r="E557" i="5"/>
  <c r="X557" i="5" s="1"/>
  <c r="E558" i="5"/>
  <c r="E559" i="5"/>
  <c r="X559" i="5" s="1"/>
  <c r="E560" i="5"/>
  <c r="E561" i="5"/>
  <c r="E562" i="5"/>
  <c r="X562" i="5" s="1"/>
  <c r="E563" i="5"/>
  <c r="X563" i="5" s="1"/>
  <c r="E564" i="5"/>
  <c r="E565" i="5"/>
  <c r="X565" i="5" s="1"/>
  <c r="E566" i="5"/>
  <c r="E567" i="5"/>
  <c r="X567" i="5" s="1"/>
  <c r="E568" i="5"/>
  <c r="E569" i="5"/>
  <c r="E570" i="5"/>
  <c r="X570" i="5" s="1"/>
  <c r="E571" i="5"/>
  <c r="X571" i="5" s="1"/>
  <c r="E572" i="5"/>
  <c r="E573" i="5"/>
  <c r="X573" i="5" s="1"/>
  <c r="E574" i="5"/>
  <c r="E575" i="5"/>
  <c r="X575" i="5" s="1"/>
  <c r="E576" i="5"/>
  <c r="E577" i="5"/>
  <c r="E578" i="5"/>
  <c r="X578" i="5" s="1"/>
  <c r="E579" i="5"/>
  <c r="X579" i="5" s="1"/>
  <c r="E580" i="5"/>
  <c r="E581" i="5"/>
  <c r="X581" i="5" s="1"/>
  <c r="E582" i="5"/>
  <c r="E583" i="5"/>
  <c r="X583" i="5" s="1"/>
  <c r="E584" i="5"/>
  <c r="E585" i="5"/>
  <c r="E586" i="5"/>
  <c r="X586" i="5" s="1"/>
  <c r="E587" i="5"/>
  <c r="X587" i="5" s="1"/>
  <c r="E588" i="5"/>
  <c r="E589" i="5"/>
  <c r="X589" i="5" s="1"/>
  <c r="E590" i="5"/>
  <c r="E591" i="5"/>
  <c r="X591" i="5" s="1"/>
  <c r="E592" i="5"/>
  <c r="E593" i="5"/>
  <c r="E594" i="5"/>
  <c r="X594" i="5" s="1"/>
  <c r="E595" i="5"/>
  <c r="X595" i="5" s="1"/>
  <c r="E596" i="5"/>
  <c r="E597" i="5"/>
  <c r="X597" i="5" s="1"/>
  <c r="E598" i="5"/>
  <c r="E599" i="5"/>
  <c r="X599" i="5" s="1"/>
  <c r="E600" i="5"/>
  <c r="E601" i="5"/>
  <c r="E602" i="5"/>
  <c r="X602" i="5" s="1"/>
  <c r="E603" i="5"/>
  <c r="X603" i="5" s="1"/>
  <c r="E604" i="5"/>
  <c r="E605" i="5"/>
  <c r="X605" i="5" s="1"/>
  <c r="E606" i="5"/>
  <c r="E607" i="5"/>
  <c r="X607" i="5" s="1"/>
  <c r="E608" i="5"/>
  <c r="E609" i="5"/>
  <c r="E610" i="5"/>
  <c r="X610" i="5" s="1"/>
  <c r="E611" i="5"/>
  <c r="X611" i="5" s="1"/>
  <c r="E612" i="5"/>
  <c r="E613" i="5"/>
  <c r="X613" i="5" s="1"/>
  <c r="E614" i="5"/>
  <c r="E615" i="5"/>
  <c r="X615" i="5" s="1"/>
  <c r="E616" i="5"/>
  <c r="E617" i="5"/>
  <c r="E618" i="5"/>
  <c r="X618" i="5" s="1"/>
  <c r="E619" i="5"/>
  <c r="X619" i="5" s="1"/>
  <c r="E620" i="5"/>
  <c r="E621" i="5"/>
  <c r="X621" i="5" s="1"/>
  <c r="E622" i="5"/>
  <c r="E623" i="5"/>
  <c r="X623" i="5" s="1"/>
  <c r="E624" i="5"/>
  <c r="E625" i="5"/>
  <c r="E626" i="5"/>
  <c r="X626" i="5" s="1"/>
  <c r="E627" i="5"/>
  <c r="X627" i="5" s="1"/>
  <c r="E628" i="5"/>
  <c r="E629" i="5"/>
  <c r="X629" i="5" s="1"/>
  <c r="E630" i="5"/>
  <c r="E631" i="5"/>
  <c r="X631" i="5" s="1"/>
  <c r="E632" i="5"/>
  <c r="E633" i="5"/>
  <c r="E634" i="5"/>
  <c r="X634" i="5" s="1"/>
  <c r="E635" i="5"/>
  <c r="X635" i="5" s="1"/>
  <c r="E636" i="5"/>
  <c r="E637" i="5"/>
  <c r="X637" i="5" s="1"/>
  <c r="E638" i="5"/>
  <c r="E639" i="5"/>
  <c r="X639" i="5" s="1"/>
  <c r="E640" i="5"/>
  <c r="E641" i="5"/>
  <c r="E642" i="5"/>
  <c r="X642" i="5" s="1"/>
  <c r="E643" i="5"/>
  <c r="X643" i="5" s="1"/>
  <c r="E644" i="5"/>
  <c r="E645" i="5"/>
  <c r="X645" i="5" s="1"/>
  <c r="E646" i="5"/>
  <c r="E647" i="5"/>
  <c r="X647" i="5" s="1"/>
  <c r="E648" i="5"/>
  <c r="E649" i="5"/>
  <c r="E650" i="5"/>
  <c r="X650" i="5" s="1"/>
  <c r="E651" i="5"/>
  <c r="X651" i="5" s="1"/>
  <c r="E652" i="5"/>
  <c r="E653" i="5"/>
  <c r="X653" i="5" s="1"/>
  <c r="E654" i="5"/>
  <c r="E655" i="5"/>
  <c r="X655" i="5" s="1"/>
  <c r="E656" i="5"/>
  <c r="E657" i="5"/>
  <c r="E658" i="5"/>
  <c r="X658" i="5" s="1"/>
  <c r="E659" i="5"/>
  <c r="X659" i="5" s="1"/>
  <c r="E660" i="5"/>
  <c r="E661" i="5"/>
  <c r="X661" i="5" s="1"/>
  <c r="E662" i="5"/>
  <c r="E663" i="5"/>
  <c r="X663" i="5" s="1"/>
  <c r="E664" i="5"/>
  <c r="E665" i="5"/>
  <c r="E666" i="5"/>
  <c r="X666" i="5" s="1"/>
  <c r="E667" i="5"/>
  <c r="X667" i="5" s="1"/>
  <c r="E668" i="5"/>
  <c r="E669" i="5"/>
  <c r="X669" i="5" s="1"/>
  <c r="E670" i="5"/>
  <c r="E671" i="5"/>
  <c r="X671" i="5" s="1"/>
  <c r="E672" i="5"/>
  <c r="E673" i="5"/>
  <c r="E674" i="5"/>
  <c r="X674" i="5" s="1"/>
  <c r="E675" i="5"/>
  <c r="X675" i="5" s="1"/>
  <c r="E676" i="5"/>
  <c r="E677" i="5"/>
  <c r="X677" i="5" s="1"/>
  <c r="E678" i="5"/>
  <c r="E679" i="5"/>
  <c r="X679" i="5" s="1"/>
  <c r="E680" i="5"/>
  <c r="E681" i="5"/>
  <c r="E682" i="5"/>
  <c r="X682" i="5" s="1"/>
  <c r="E683" i="5"/>
  <c r="X683" i="5" s="1"/>
  <c r="E684" i="5"/>
  <c r="E685" i="5"/>
  <c r="X685" i="5" s="1"/>
  <c r="E686" i="5"/>
  <c r="E687" i="5"/>
  <c r="X687" i="5" s="1"/>
  <c r="E688" i="5"/>
  <c r="E689" i="5"/>
  <c r="E690" i="5"/>
  <c r="X690" i="5" s="1"/>
  <c r="E691" i="5"/>
  <c r="X691" i="5" s="1"/>
  <c r="E692" i="5"/>
  <c r="E693" i="5"/>
  <c r="X693" i="5" s="1"/>
  <c r="E694" i="5"/>
  <c r="E695" i="5"/>
  <c r="X695" i="5" s="1"/>
  <c r="E696" i="5"/>
  <c r="E697" i="5"/>
  <c r="E698" i="5"/>
  <c r="X698" i="5" s="1"/>
  <c r="E699" i="5"/>
  <c r="X699" i="5" s="1"/>
  <c r="E700" i="5"/>
  <c r="E701" i="5"/>
  <c r="E702" i="5"/>
  <c r="E703" i="5"/>
  <c r="X703" i="5" s="1"/>
  <c r="E704" i="5"/>
  <c r="E705" i="5"/>
  <c r="E706" i="5"/>
  <c r="X706" i="5" s="1"/>
  <c r="E707" i="5"/>
  <c r="X707" i="5" s="1"/>
  <c r="E708" i="5"/>
  <c r="E709" i="5"/>
  <c r="X709" i="5" s="1"/>
  <c r="E710" i="5"/>
  <c r="E711" i="5"/>
  <c r="X711" i="5" s="1"/>
  <c r="E712" i="5"/>
  <c r="E713" i="5"/>
  <c r="E714" i="5"/>
  <c r="X714" i="5" s="1"/>
  <c r="E715" i="5"/>
  <c r="X715" i="5" s="1"/>
  <c r="E716" i="5"/>
  <c r="E717" i="5"/>
  <c r="X717" i="5" s="1"/>
  <c r="E718" i="5"/>
  <c r="E719" i="5"/>
  <c r="X719" i="5" s="1"/>
  <c r="E720" i="5"/>
  <c r="E721" i="5"/>
  <c r="E722" i="5"/>
  <c r="X722" i="5" s="1"/>
  <c r="E723" i="5"/>
  <c r="X723" i="5" s="1"/>
  <c r="E724" i="5"/>
  <c r="E725" i="5"/>
  <c r="X725" i="5" s="1"/>
  <c r="E726" i="5"/>
  <c r="E727" i="5"/>
  <c r="X727" i="5" s="1"/>
  <c r="E728" i="5"/>
  <c r="E729" i="5"/>
  <c r="E730" i="5"/>
  <c r="X730" i="5" s="1"/>
  <c r="E731" i="5"/>
  <c r="X731" i="5" s="1"/>
  <c r="E732" i="5"/>
  <c r="E733" i="5"/>
  <c r="X733" i="5" s="1"/>
  <c r="E734" i="5"/>
  <c r="E735" i="5"/>
  <c r="X735" i="5" s="1"/>
  <c r="E736" i="5"/>
  <c r="E737" i="5"/>
  <c r="E738" i="5"/>
  <c r="X738" i="5" s="1"/>
  <c r="E739" i="5"/>
  <c r="X739" i="5" s="1"/>
  <c r="E740" i="5"/>
  <c r="E741" i="5"/>
  <c r="X741" i="5" s="1"/>
  <c r="E742" i="5"/>
  <c r="E743" i="5"/>
  <c r="X743" i="5" s="1"/>
  <c r="E744" i="5"/>
  <c r="E745" i="5"/>
  <c r="E746" i="5"/>
  <c r="X746" i="5" s="1"/>
  <c r="E747" i="5"/>
  <c r="X747" i="5" s="1"/>
  <c r="E748" i="5"/>
  <c r="E749" i="5"/>
  <c r="X749" i="5" s="1"/>
  <c r="E750" i="5"/>
  <c r="E751" i="5"/>
  <c r="X751" i="5" s="1"/>
  <c r="E752" i="5"/>
  <c r="E753" i="5"/>
  <c r="E754" i="5"/>
  <c r="X754" i="5" s="1"/>
  <c r="E755" i="5"/>
  <c r="X755" i="5" s="1"/>
  <c r="E756" i="5"/>
  <c r="E757" i="5"/>
  <c r="E758" i="5"/>
  <c r="E759" i="5"/>
  <c r="X759" i="5" s="1"/>
  <c r="E760" i="5"/>
  <c r="E761" i="5"/>
  <c r="E762" i="5"/>
  <c r="X762" i="5" s="1"/>
  <c r="E763" i="5"/>
  <c r="X763" i="5" s="1"/>
  <c r="E764" i="5"/>
  <c r="E765" i="5"/>
  <c r="X765" i="5" s="1"/>
  <c r="E766" i="5"/>
  <c r="E767" i="5"/>
  <c r="X767" i="5" s="1"/>
  <c r="E768" i="5"/>
  <c r="E769" i="5"/>
  <c r="E770" i="5"/>
  <c r="X770" i="5" s="1"/>
  <c r="E771" i="5"/>
  <c r="X771" i="5" s="1"/>
  <c r="E772" i="5"/>
  <c r="E773" i="5"/>
  <c r="X773" i="5" s="1"/>
  <c r="E774" i="5"/>
  <c r="E775" i="5"/>
  <c r="X775" i="5" s="1"/>
  <c r="E776" i="5"/>
  <c r="E777" i="5"/>
  <c r="E778" i="5"/>
  <c r="X778" i="5" s="1"/>
  <c r="E779" i="5"/>
  <c r="X779" i="5" s="1"/>
  <c r="E780" i="5"/>
  <c r="E781" i="5"/>
  <c r="X781" i="5" s="1"/>
  <c r="E782" i="5"/>
  <c r="E783" i="5"/>
  <c r="X783" i="5" s="1"/>
  <c r="E784" i="5"/>
  <c r="E785" i="5"/>
  <c r="E786" i="5"/>
  <c r="X786" i="5" s="1"/>
  <c r="E787" i="5"/>
  <c r="X787" i="5" s="1"/>
  <c r="E788" i="5"/>
  <c r="E789" i="5"/>
  <c r="X789" i="5" s="1"/>
  <c r="E790" i="5"/>
  <c r="E791" i="5"/>
  <c r="X791" i="5" s="1"/>
  <c r="E792" i="5"/>
  <c r="E793" i="5"/>
  <c r="E794" i="5"/>
  <c r="X794" i="5" s="1"/>
  <c r="E795" i="5"/>
  <c r="X795" i="5" s="1"/>
  <c r="E796" i="5"/>
  <c r="E797" i="5"/>
  <c r="X797" i="5" s="1"/>
  <c r="E798" i="5"/>
  <c r="E799" i="5"/>
  <c r="X799" i="5" s="1"/>
  <c r="E800" i="5"/>
  <c r="E801" i="5"/>
  <c r="E802" i="5"/>
  <c r="X802" i="5" s="1"/>
  <c r="E803" i="5"/>
  <c r="X803" i="5" s="1"/>
  <c r="E804" i="5"/>
  <c r="E805" i="5"/>
  <c r="X805" i="5" s="1"/>
  <c r="E806" i="5"/>
  <c r="E807" i="5"/>
  <c r="X807" i="5" s="1"/>
  <c r="E808" i="5"/>
  <c r="E809" i="5"/>
  <c r="E810" i="5"/>
  <c r="X810" i="5" s="1"/>
  <c r="E811" i="5"/>
  <c r="X811" i="5" s="1"/>
  <c r="E812" i="5"/>
  <c r="E813" i="5"/>
  <c r="X813" i="5" s="1"/>
  <c r="E814" i="5"/>
  <c r="E815" i="5"/>
  <c r="X815" i="5" s="1"/>
  <c r="E816" i="5"/>
  <c r="E817" i="5"/>
  <c r="E818" i="5"/>
  <c r="X818" i="5" s="1"/>
  <c r="E819" i="5"/>
  <c r="X819" i="5" s="1"/>
  <c r="E820" i="5"/>
  <c r="E821" i="5"/>
  <c r="X821" i="5" s="1"/>
  <c r="E822" i="5"/>
  <c r="E823" i="5"/>
  <c r="X823" i="5" s="1"/>
  <c r="E824" i="5"/>
  <c r="E825" i="5"/>
  <c r="E826" i="5"/>
  <c r="X826" i="5" s="1"/>
  <c r="E827" i="5"/>
  <c r="X827" i="5" s="1"/>
  <c r="E828" i="5"/>
  <c r="E829" i="5"/>
  <c r="X829" i="5" s="1"/>
  <c r="E830" i="5"/>
  <c r="E831" i="5"/>
  <c r="X831" i="5" s="1"/>
  <c r="E832" i="5"/>
  <c r="E833" i="5"/>
  <c r="E834" i="5"/>
  <c r="X834" i="5" s="1"/>
  <c r="E835" i="5"/>
  <c r="X835" i="5" s="1"/>
  <c r="E836" i="5"/>
  <c r="E837" i="5"/>
  <c r="X837" i="5" s="1"/>
  <c r="E838" i="5"/>
  <c r="E839" i="5"/>
  <c r="X839" i="5" s="1"/>
  <c r="E840" i="5"/>
  <c r="E841" i="5"/>
  <c r="E842" i="5"/>
  <c r="X842" i="5" s="1"/>
  <c r="E843" i="5"/>
  <c r="X843" i="5" s="1"/>
  <c r="E844" i="5"/>
  <c r="E845" i="5"/>
  <c r="X845" i="5" s="1"/>
  <c r="E846" i="5"/>
  <c r="E847" i="5"/>
  <c r="X847" i="5" s="1"/>
  <c r="E848" i="5"/>
  <c r="E849" i="5"/>
  <c r="E850" i="5"/>
  <c r="X850" i="5" s="1"/>
  <c r="E851" i="5"/>
  <c r="X851" i="5" s="1"/>
  <c r="E852" i="5"/>
  <c r="E853" i="5"/>
  <c r="X853" i="5" s="1"/>
  <c r="E854" i="5"/>
  <c r="E855" i="5"/>
  <c r="X855" i="5" s="1"/>
  <c r="E856" i="5"/>
  <c r="E857" i="5"/>
  <c r="E858" i="5"/>
  <c r="X858" i="5" s="1"/>
  <c r="E859" i="5"/>
  <c r="X859" i="5" s="1"/>
  <c r="E860" i="5"/>
  <c r="E861" i="5"/>
  <c r="X861" i="5" s="1"/>
  <c r="E862" i="5"/>
  <c r="E863" i="5"/>
  <c r="X863" i="5" s="1"/>
  <c r="E864" i="5"/>
  <c r="E865" i="5"/>
  <c r="E866" i="5"/>
  <c r="X866" i="5" s="1"/>
  <c r="E867" i="5"/>
  <c r="X867" i="5" s="1"/>
  <c r="E868" i="5"/>
  <c r="E869" i="5"/>
  <c r="X869" i="5" s="1"/>
  <c r="E870" i="5"/>
  <c r="E871" i="5"/>
  <c r="X871" i="5" s="1"/>
  <c r="E872" i="5"/>
  <c r="E873" i="5"/>
  <c r="E874" i="5"/>
  <c r="X874" i="5" s="1"/>
  <c r="E875" i="5"/>
  <c r="X875" i="5" s="1"/>
  <c r="E876" i="5"/>
  <c r="E877" i="5"/>
  <c r="X877" i="5" s="1"/>
  <c r="E878" i="5"/>
  <c r="E879" i="5"/>
  <c r="X879" i="5" s="1"/>
  <c r="E880" i="5"/>
  <c r="E881" i="5"/>
  <c r="E882" i="5"/>
  <c r="X882" i="5" s="1"/>
  <c r="E883" i="5"/>
  <c r="X883" i="5" s="1"/>
  <c r="E884" i="5"/>
  <c r="E885" i="5"/>
  <c r="X885" i="5" s="1"/>
  <c r="E886" i="5"/>
  <c r="E887" i="5"/>
  <c r="X887" i="5" s="1"/>
  <c r="E888" i="5"/>
  <c r="E889" i="5"/>
  <c r="E890" i="5"/>
  <c r="X890" i="5" s="1"/>
  <c r="E891" i="5"/>
  <c r="X891" i="5" s="1"/>
  <c r="E892" i="5"/>
  <c r="E893" i="5"/>
  <c r="X893" i="5" s="1"/>
  <c r="E894" i="5"/>
  <c r="E895" i="5"/>
  <c r="X895" i="5" s="1"/>
  <c r="E896" i="5"/>
  <c r="E897" i="5"/>
  <c r="E898" i="5"/>
  <c r="X898" i="5" s="1"/>
  <c r="E899" i="5"/>
  <c r="X899" i="5" s="1"/>
  <c r="E900" i="5"/>
  <c r="E901" i="5"/>
  <c r="X901" i="5" s="1"/>
  <c r="E902" i="5"/>
  <c r="E903" i="5"/>
  <c r="X903" i="5" s="1"/>
  <c r="E904" i="5"/>
  <c r="E905" i="5"/>
  <c r="E906" i="5"/>
  <c r="X906" i="5" s="1"/>
  <c r="E907" i="5"/>
  <c r="X907" i="5" s="1"/>
  <c r="E908" i="5"/>
  <c r="E909" i="5"/>
  <c r="X909" i="5" s="1"/>
  <c r="E910" i="5"/>
  <c r="E911" i="5"/>
  <c r="X911" i="5" s="1"/>
  <c r="E912" i="5"/>
  <c r="E913" i="5"/>
  <c r="E914" i="5"/>
  <c r="X914" i="5" s="1"/>
  <c r="E915" i="5"/>
  <c r="X915" i="5" s="1"/>
  <c r="E916" i="5"/>
  <c r="E917" i="5"/>
  <c r="X917" i="5" s="1"/>
  <c r="E918" i="5"/>
  <c r="E919" i="5"/>
  <c r="X919" i="5" s="1"/>
  <c r="E920" i="5"/>
  <c r="E921" i="5"/>
  <c r="E922" i="5"/>
  <c r="E923" i="5"/>
  <c r="X923" i="5" s="1"/>
  <c r="E924" i="5"/>
  <c r="E925" i="5"/>
  <c r="X925" i="5" s="1"/>
  <c r="E926" i="5"/>
  <c r="E927" i="5"/>
  <c r="X927" i="5" s="1"/>
  <c r="E928" i="5"/>
  <c r="E929" i="5"/>
  <c r="E930" i="5"/>
  <c r="E931" i="5"/>
  <c r="X931" i="5" s="1"/>
  <c r="E932" i="5"/>
  <c r="E933" i="5"/>
  <c r="X933" i="5" s="1"/>
  <c r="E934" i="5"/>
  <c r="E935" i="5"/>
  <c r="X935" i="5" s="1"/>
  <c r="E936" i="5"/>
  <c r="E937" i="5"/>
  <c r="E938" i="5"/>
  <c r="X938" i="5" s="1"/>
  <c r="E939" i="5"/>
  <c r="X939" i="5" s="1"/>
  <c r="E940" i="5"/>
  <c r="E941" i="5"/>
  <c r="X941" i="5" s="1"/>
  <c r="E942" i="5"/>
  <c r="E943" i="5"/>
  <c r="X943" i="5" s="1"/>
  <c r="E944" i="5"/>
  <c r="E945" i="5"/>
  <c r="E946" i="5"/>
  <c r="X946" i="5" s="1"/>
  <c r="E947" i="5"/>
  <c r="X947" i="5" s="1"/>
  <c r="E948" i="5"/>
  <c r="E949" i="5"/>
  <c r="X949" i="5" s="1"/>
  <c r="E950" i="5"/>
  <c r="E951" i="5"/>
  <c r="X951" i="5" s="1"/>
  <c r="E952" i="5"/>
  <c r="E953" i="5"/>
  <c r="E954" i="5"/>
  <c r="X954" i="5" s="1"/>
  <c r="E955" i="5"/>
  <c r="X955" i="5" s="1"/>
  <c r="E956" i="5"/>
  <c r="E957" i="5"/>
  <c r="X957" i="5" s="1"/>
  <c r="E958" i="5"/>
  <c r="E959" i="5"/>
  <c r="X959" i="5" s="1"/>
  <c r="E960" i="5"/>
  <c r="E961" i="5"/>
  <c r="E962" i="5"/>
  <c r="X962" i="5" s="1"/>
  <c r="E963" i="5"/>
  <c r="X963" i="5" s="1"/>
  <c r="E964" i="5"/>
  <c r="E965" i="5"/>
  <c r="X965" i="5" s="1"/>
  <c r="E966" i="5"/>
  <c r="E967" i="5"/>
  <c r="X967" i="5" s="1"/>
  <c r="E968" i="5"/>
  <c r="E969" i="5"/>
  <c r="E970" i="5"/>
  <c r="X970" i="5" s="1"/>
  <c r="E971" i="5"/>
  <c r="X971" i="5" s="1"/>
  <c r="E972" i="5"/>
  <c r="E973" i="5"/>
  <c r="X973" i="5" s="1"/>
  <c r="E974" i="5"/>
  <c r="E975" i="5"/>
  <c r="X975" i="5" s="1"/>
  <c r="E976" i="5"/>
  <c r="E977" i="5"/>
  <c r="E978" i="5"/>
  <c r="X978" i="5" s="1"/>
  <c r="E979" i="5"/>
  <c r="X979" i="5" s="1"/>
  <c r="E980" i="5"/>
  <c r="E981" i="5"/>
  <c r="X981" i="5" s="1"/>
  <c r="E982" i="5"/>
  <c r="E983" i="5"/>
  <c r="X983" i="5" s="1"/>
  <c r="E984" i="5"/>
  <c r="E985" i="5"/>
  <c r="E986" i="5"/>
  <c r="X986" i="5" s="1"/>
  <c r="E987" i="5"/>
  <c r="X987" i="5" s="1"/>
  <c r="E988" i="5"/>
  <c r="E989" i="5"/>
  <c r="X989" i="5" s="1"/>
  <c r="E990" i="5"/>
  <c r="E991" i="5"/>
  <c r="X991" i="5" s="1"/>
  <c r="E992" i="5"/>
  <c r="E993" i="5"/>
  <c r="E994" i="5"/>
  <c r="X994" i="5" s="1"/>
  <c r="E995" i="5"/>
  <c r="X995" i="5" s="1"/>
  <c r="E996" i="5"/>
  <c r="E997" i="5"/>
  <c r="X997" i="5" s="1"/>
  <c r="E998" i="5"/>
  <c r="E999" i="5"/>
  <c r="X999" i="5" s="1"/>
  <c r="E1000" i="5"/>
  <c r="E1001" i="5"/>
  <c r="E1002" i="5"/>
  <c r="X1002" i="5" s="1"/>
  <c r="E1003" i="5"/>
  <c r="X1003" i="5" s="1"/>
  <c r="E1004" i="5"/>
  <c r="E1005" i="5"/>
  <c r="X1005" i="5" s="1"/>
  <c r="E1006" i="5"/>
  <c r="E1007" i="5"/>
  <c r="X1007" i="5" s="1"/>
  <c r="E1008" i="5"/>
  <c r="E1009" i="5"/>
  <c r="E1010" i="5"/>
  <c r="X1010" i="5" s="1"/>
  <c r="E1011" i="5"/>
  <c r="X1011" i="5" s="1"/>
  <c r="E1012" i="5"/>
  <c r="E1013" i="5"/>
  <c r="X1013" i="5" s="1"/>
  <c r="E1014" i="5"/>
  <c r="E1015" i="5"/>
  <c r="X1015" i="5" s="1"/>
  <c r="E1016" i="5"/>
  <c r="E1017" i="5"/>
  <c r="E1018" i="5"/>
  <c r="X1018" i="5" s="1"/>
  <c r="E1019" i="5"/>
  <c r="X1019" i="5" s="1"/>
  <c r="E1020" i="5"/>
  <c r="E1021" i="5"/>
  <c r="X1021" i="5" s="1"/>
  <c r="E1022" i="5"/>
  <c r="E1023" i="5"/>
  <c r="X1023" i="5" s="1"/>
  <c r="E1024" i="5"/>
  <c r="E1025" i="5"/>
  <c r="E1026" i="5"/>
  <c r="X1026" i="5" s="1"/>
  <c r="E1027" i="5"/>
  <c r="X1027" i="5" s="1"/>
  <c r="E1028" i="5"/>
  <c r="E1029" i="5"/>
  <c r="X1029" i="5" s="1"/>
  <c r="E1030" i="5"/>
  <c r="E1031" i="5"/>
  <c r="X1031" i="5" s="1"/>
  <c r="E1032" i="5"/>
  <c r="E1033" i="5"/>
  <c r="E1034" i="5"/>
  <c r="X1034" i="5" s="1"/>
  <c r="E1035" i="5"/>
  <c r="X1035" i="5" s="1"/>
  <c r="E1036" i="5"/>
  <c r="E1037" i="5"/>
  <c r="X1037" i="5" s="1"/>
  <c r="E1038" i="5"/>
  <c r="E1039" i="5"/>
  <c r="X1039" i="5" s="1"/>
  <c r="E1040" i="5"/>
  <c r="E1041" i="5"/>
  <c r="E1042" i="5"/>
  <c r="X1042" i="5" s="1"/>
  <c r="E1043" i="5"/>
  <c r="X1043" i="5" s="1"/>
  <c r="E1044" i="5"/>
  <c r="E1045" i="5"/>
  <c r="X1045" i="5" s="1"/>
  <c r="E1046" i="5"/>
  <c r="E1047" i="5"/>
  <c r="X1047" i="5" s="1"/>
  <c r="E1048" i="5"/>
  <c r="E1049" i="5"/>
  <c r="E1050" i="5"/>
  <c r="X1050" i="5" s="1"/>
  <c r="E1051" i="5"/>
  <c r="X1051" i="5" s="1"/>
  <c r="E1052" i="5"/>
  <c r="E1053" i="5"/>
  <c r="X1053" i="5" s="1"/>
  <c r="E1054" i="5"/>
  <c r="E1055" i="5"/>
  <c r="X1055" i="5" s="1"/>
  <c r="E1056" i="5"/>
  <c r="E1057" i="5"/>
  <c r="E1058" i="5"/>
  <c r="X1058" i="5" s="1"/>
  <c r="E1059" i="5"/>
  <c r="X1059" i="5" s="1"/>
  <c r="E1060" i="5"/>
  <c r="E1061" i="5"/>
  <c r="X1061" i="5" s="1"/>
  <c r="E1062" i="5"/>
  <c r="E1063" i="5"/>
  <c r="X1063" i="5" s="1"/>
  <c r="E1064" i="5"/>
  <c r="E1065" i="5"/>
  <c r="E1066" i="5"/>
  <c r="E1067" i="5"/>
  <c r="X1067" i="5" s="1"/>
  <c r="E1068" i="5"/>
  <c r="E1069" i="5"/>
  <c r="X1069" i="5" s="1"/>
  <c r="E1070" i="5"/>
  <c r="E1071" i="5"/>
  <c r="X1071" i="5" s="1"/>
  <c r="E1072" i="5"/>
  <c r="E1073" i="5"/>
  <c r="E1074" i="5"/>
  <c r="X1074" i="5" s="1"/>
  <c r="E1075" i="5"/>
  <c r="X1075" i="5" s="1"/>
  <c r="E1076" i="5"/>
  <c r="E1077" i="5"/>
  <c r="X1077" i="5" s="1"/>
  <c r="E1078" i="5"/>
  <c r="E1079" i="5"/>
  <c r="X1079" i="5" s="1"/>
  <c r="E1080" i="5"/>
  <c r="E1081" i="5"/>
  <c r="E1082" i="5"/>
  <c r="X1082" i="5" s="1"/>
  <c r="E1083" i="5"/>
  <c r="X1083" i="5" s="1"/>
  <c r="E1084" i="5"/>
  <c r="E1085" i="5"/>
  <c r="X1085" i="5" s="1"/>
  <c r="E1086" i="5"/>
  <c r="E1087" i="5"/>
  <c r="X1087" i="5" s="1"/>
  <c r="E1088" i="5"/>
  <c r="E1089" i="5"/>
  <c r="E1090" i="5"/>
  <c r="X1090" i="5" s="1"/>
  <c r="E1091" i="5"/>
  <c r="X1091" i="5" s="1"/>
  <c r="E1092" i="5"/>
  <c r="E1093" i="5"/>
  <c r="X1093" i="5" s="1"/>
  <c r="E1094" i="5"/>
  <c r="E1095" i="5"/>
  <c r="X1095" i="5" s="1"/>
  <c r="E1096" i="5"/>
  <c r="E1097" i="5"/>
  <c r="E1098" i="5"/>
  <c r="X1098" i="5" s="1"/>
  <c r="E1099" i="5"/>
  <c r="X1099" i="5" s="1"/>
  <c r="E1100" i="5"/>
  <c r="E1101" i="5"/>
  <c r="X1101" i="5" s="1"/>
  <c r="E1102" i="5"/>
  <c r="E1103" i="5"/>
  <c r="X1103" i="5" s="1"/>
  <c r="E1104" i="5"/>
  <c r="E1105" i="5"/>
  <c r="E1106" i="5"/>
  <c r="X1106" i="5" s="1"/>
  <c r="E1107" i="5"/>
  <c r="X1107" i="5" s="1"/>
  <c r="E1108" i="5"/>
  <c r="E1109" i="5"/>
  <c r="X1109" i="5" s="1"/>
  <c r="E1110" i="5"/>
  <c r="E1111" i="5"/>
  <c r="X1111" i="5" s="1"/>
  <c r="E1112" i="5"/>
  <c r="E1113" i="5"/>
  <c r="E1114" i="5"/>
  <c r="E1115" i="5"/>
  <c r="X1115" i="5" s="1"/>
  <c r="E1116" i="5"/>
  <c r="E1117" i="5"/>
  <c r="X1117" i="5" s="1"/>
  <c r="E1118" i="5"/>
  <c r="E1119" i="5"/>
  <c r="X1119" i="5" s="1"/>
  <c r="E1120" i="5"/>
  <c r="E1121" i="5"/>
  <c r="E1122" i="5"/>
  <c r="X1122" i="5" s="1"/>
  <c r="E1123" i="5"/>
  <c r="X1123" i="5" s="1"/>
  <c r="E1124" i="5"/>
  <c r="E1125" i="5"/>
  <c r="X1125" i="5" s="1"/>
  <c r="E1126" i="5"/>
  <c r="E1127" i="5"/>
  <c r="X1127" i="5" s="1"/>
  <c r="E1128" i="5"/>
  <c r="E1129" i="5"/>
  <c r="E1130" i="5"/>
  <c r="X1130" i="5" s="1"/>
  <c r="E1131" i="5"/>
  <c r="X1131" i="5" s="1"/>
  <c r="E1132" i="5"/>
  <c r="E1133" i="5"/>
  <c r="X1133" i="5" s="1"/>
  <c r="E1134" i="5"/>
  <c r="E1135" i="5"/>
  <c r="X1135" i="5" s="1"/>
  <c r="E1136" i="5"/>
  <c r="E1137" i="5"/>
  <c r="E1138" i="5"/>
  <c r="X1138" i="5" s="1"/>
  <c r="E1139" i="5"/>
  <c r="X1139" i="5" s="1"/>
  <c r="E1140" i="5"/>
  <c r="E1141" i="5"/>
  <c r="X1141" i="5" s="1"/>
  <c r="E1142" i="5"/>
  <c r="E1143" i="5"/>
  <c r="X1143" i="5" s="1"/>
  <c r="E1144" i="5"/>
  <c r="E1145" i="5"/>
  <c r="E1146" i="5"/>
  <c r="X1146" i="5" s="1"/>
  <c r="E1147" i="5"/>
  <c r="X1147" i="5" s="1"/>
  <c r="E1148" i="5"/>
  <c r="E1149" i="5"/>
  <c r="X1149" i="5" s="1"/>
  <c r="E1150" i="5"/>
  <c r="E1151" i="5"/>
  <c r="X1151" i="5" s="1"/>
  <c r="E1152" i="5"/>
  <c r="E1153" i="5"/>
  <c r="E1154" i="5"/>
  <c r="X1154" i="5" s="1"/>
  <c r="E1155" i="5"/>
  <c r="X1155" i="5" s="1"/>
  <c r="E1156" i="5"/>
  <c r="E1157" i="5"/>
  <c r="X1157" i="5" s="1"/>
  <c r="E1158" i="5"/>
  <c r="E1159" i="5"/>
  <c r="X1159" i="5" s="1"/>
  <c r="E1160" i="5"/>
  <c r="E1161" i="5"/>
  <c r="E1162" i="5"/>
  <c r="X1162" i="5" s="1"/>
  <c r="E1163" i="5"/>
  <c r="X1163" i="5" s="1"/>
  <c r="E1164" i="5"/>
  <c r="E1165" i="5"/>
  <c r="X1165" i="5" s="1"/>
  <c r="E1166" i="5"/>
  <c r="E1167" i="5"/>
  <c r="X1167" i="5" s="1"/>
  <c r="E1168" i="5"/>
  <c r="E1169" i="5"/>
  <c r="E1170" i="5"/>
  <c r="X1170" i="5" s="1"/>
  <c r="E1171" i="5"/>
  <c r="X1171" i="5" s="1"/>
  <c r="E1172" i="5"/>
  <c r="E1173" i="5"/>
  <c r="X1173" i="5" s="1"/>
  <c r="E1174" i="5"/>
  <c r="E1175" i="5"/>
  <c r="X1175" i="5" s="1"/>
  <c r="E1176" i="5"/>
  <c r="E1177" i="5"/>
  <c r="E1178" i="5"/>
  <c r="X1178" i="5" s="1"/>
  <c r="E1179" i="5"/>
  <c r="X1179" i="5" s="1"/>
  <c r="E1180" i="5"/>
  <c r="E1181" i="5"/>
  <c r="E1182" i="5"/>
  <c r="E1183" i="5"/>
  <c r="X1183" i="5" s="1"/>
  <c r="E1184" i="5"/>
  <c r="E1185" i="5"/>
  <c r="E1186" i="5"/>
  <c r="X1186" i="5" s="1"/>
  <c r="E1187" i="5"/>
  <c r="X1187" i="5" s="1"/>
  <c r="E1188" i="5"/>
  <c r="E1189" i="5"/>
  <c r="E1190" i="5"/>
  <c r="E1191" i="5"/>
  <c r="X1191" i="5" s="1"/>
  <c r="E1192" i="5"/>
  <c r="E1193" i="5"/>
  <c r="E1194" i="5"/>
  <c r="X1194" i="5" s="1"/>
  <c r="E1195" i="5"/>
  <c r="X1195" i="5" s="1"/>
  <c r="E1196" i="5"/>
  <c r="E1197" i="5"/>
  <c r="X1197" i="5" s="1"/>
  <c r="E1198" i="5"/>
  <c r="E1199" i="5"/>
  <c r="X1199" i="5" s="1"/>
  <c r="E1200" i="5"/>
  <c r="E1201" i="5"/>
  <c r="E1202" i="5"/>
  <c r="X1202" i="5" s="1"/>
  <c r="E1203" i="5"/>
  <c r="X1203" i="5" s="1"/>
  <c r="E1204" i="5"/>
  <c r="E1205" i="5"/>
  <c r="X1205" i="5" s="1"/>
  <c r="E1206" i="5"/>
  <c r="E1207" i="5"/>
  <c r="X1207" i="5" s="1"/>
  <c r="E1208" i="5"/>
  <c r="E1209" i="5"/>
  <c r="E1210" i="5"/>
  <c r="X1210" i="5" s="1"/>
  <c r="E1211" i="5"/>
  <c r="X1211" i="5" s="1"/>
  <c r="E1212" i="5"/>
  <c r="E1213" i="5"/>
  <c r="E1214" i="5"/>
  <c r="E1215" i="5"/>
  <c r="X1215" i="5" s="1"/>
  <c r="E1216" i="5"/>
  <c r="E1217" i="5"/>
  <c r="E1218" i="5"/>
  <c r="X1218" i="5" s="1"/>
  <c r="E1219" i="5"/>
  <c r="X1219" i="5" s="1"/>
  <c r="E1220" i="5"/>
  <c r="E1221" i="5"/>
  <c r="X1221" i="5" s="1"/>
  <c r="E1222" i="5"/>
  <c r="E1223" i="5"/>
  <c r="X1223" i="5" s="1"/>
  <c r="E1224" i="5"/>
  <c r="E1225" i="5"/>
  <c r="E1226" i="5"/>
  <c r="X1226" i="5" s="1"/>
  <c r="E1227" i="5"/>
  <c r="X1227" i="5" s="1"/>
  <c r="E1228" i="5"/>
  <c r="E1229" i="5"/>
  <c r="E1230" i="5"/>
  <c r="E1231" i="5"/>
  <c r="X1231" i="5" s="1"/>
  <c r="E1232" i="5"/>
  <c r="E1233" i="5"/>
  <c r="E1234" i="5"/>
  <c r="X1234" i="5" s="1"/>
  <c r="E1235" i="5"/>
  <c r="X1235" i="5" s="1"/>
  <c r="E1236" i="5"/>
  <c r="E1237" i="5"/>
  <c r="X1237" i="5" s="1"/>
  <c r="E1238" i="5"/>
  <c r="E1239" i="5"/>
  <c r="X1239" i="5" s="1"/>
  <c r="E1240" i="5"/>
  <c r="E1241" i="5"/>
  <c r="E1242" i="5"/>
  <c r="X1242" i="5" s="1"/>
  <c r="E1243" i="5"/>
  <c r="X1243" i="5" s="1"/>
  <c r="E1244" i="5"/>
  <c r="E1245" i="5"/>
  <c r="X1245" i="5" s="1"/>
  <c r="E1246" i="5"/>
  <c r="E1247" i="5"/>
  <c r="X1247" i="5" s="1"/>
  <c r="E1248" i="5"/>
  <c r="E1249" i="5"/>
  <c r="E1250" i="5"/>
  <c r="E1251" i="5"/>
  <c r="X1251" i="5" s="1"/>
  <c r="E1252" i="5"/>
  <c r="E1253" i="5"/>
  <c r="X1253" i="5" s="1"/>
  <c r="E1254" i="5"/>
  <c r="E1255" i="5"/>
  <c r="X1255" i="5" s="1"/>
  <c r="E1256" i="5"/>
  <c r="E1257" i="5"/>
  <c r="E1258" i="5"/>
  <c r="X1258" i="5" s="1"/>
  <c r="E1259" i="5"/>
  <c r="X1259" i="5" s="1"/>
  <c r="E1260" i="5"/>
  <c r="E1261" i="5"/>
  <c r="X1261" i="5" s="1"/>
  <c r="E1262" i="5"/>
  <c r="E1263" i="5"/>
  <c r="X1263" i="5" s="1"/>
  <c r="E1264" i="5"/>
  <c r="E1265" i="5"/>
  <c r="E1266" i="5"/>
  <c r="X1266" i="5" s="1"/>
  <c r="E1267" i="5"/>
  <c r="X1267" i="5" s="1"/>
  <c r="E1268" i="5"/>
  <c r="E1269" i="5"/>
  <c r="X1269" i="5" s="1"/>
  <c r="E1270" i="5"/>
  <c r="E1271" i="5"/>
  <c r="X1271" i="5" s="1"/>
  <c r="E1272" i="5"/>
  <c r="E1273" i="5"/>
  <c r="E1274" i="5"/>
  <c r="X1274" i="5" s="1"/>
  <c r="E1275" i="5"/>
  <c r="X1275" i="5" s="1"/>
  <c r="E1276" i="5"/>
  <c r="E1277" i="5"/>
  <c r="X1277" i="5" s="1"/>
  <c r="E1278" i="5"/>
  <c r="E1279" i="5"/>
  <c r="X1279" i="5" s="1"/>
  <c r="E1280" i="5"/>
  <c r="E1281" i="5"/>
  <c r="E1282" i="5"/>
  <c r="E1283" i="5"/>
  <c r="X1283" i="5" s="1"/>
  <c r="E1284" i="5"/>
  <c r="E1285" i="5"/>
  <c r="X1285" i="5" s="1"/>
  <c r="E1286" i="5"/>
  <c r="E1287" i="5"/>
  <c r="X1287" i="5" s="1"/>
  <c r="E1288" i="5"/>
  <c r="E1289" i="5"/>
  <c r="E1290" i="5"/>
  <c r="X1290" i="5" s="1"/>
  <c r="E1291" i="5"/>
  <c r="X1291" i="5" s="1"/>
  <c r="E1292" i="5"/>
  <c r="E1293" i="5"/>
  <c r="X1293" i="5" s="1"/>
  <c r="E1294" i="5"/>
  <c r="E1295" i="5"/>
  <c r="X1295" i="5" s="1"/>
  <c r="E1296" i="5"/>
  <c r="E1297" i="5"/>
  <c r="E1298" i="5"/>
  <c r="X1298" i="5" s="1"/>
  <c r="E1299" i="5"/>
  <c r="X1299" i="5" s="1"/>
  <c r="E1300" i="5"/>
  <c r="E1301" i="5"/>
  <c r="X1301" i="5" s="1"/>
  <c r="E1302" i="5"/>
  <c r="E1303" i="5"/>
  <c r="X1303" i="5" s="1"/>
  <c r="E1304" i="5"/>
  <c r="E1305" i="5"/>
  <c r="E1306" i="5"/>
  <c r="X1306" i="5" s="1"/>
  <c r="E1307" i="5"/>
  <c r="X1307" i="5" s="1"/>
  <c r="E1308" i="5"/>
  <c r="E1309" i="5"/>
  <c r="X1309" i="5" s="1"/>
  <c r="E1310" i="5"/>
  <c r="E1311" i="5"/>
  <c r="X1311" i="5" s="1"/>
  <c r="E1312" i="5"/>
  <c r="E1313" i="5"/>
  <c r="E1314" i="5"/>
  <c r="E1315" i="5"/>
  <c r="X1315" i="5" s="1"/>
  <c r="E1316" i="5"/>
  <c r="E1317" i="5"/>
  <c r="X1317" i="5" s="1"/>
  <c r="E1318" i="5"/>
  <c r="E1319" i="5"/>
  <c r="X1319" i="5" s="1"/>
  <c r="E1320" i="5"/>
  <c r="E1321" i="5"/>
  <c r="E1322" i="5"/>
  <c r="X1322" i="5" s="1"/>
  <c r="E1323" i="5"/>
  <c r="X1323" i="5" s="1"/>
  <c r="E1324" i="5"/>
  <c r="E1325" i="5"/>
  <c r="X1325" i="5" s="1"/>
  <c r="E1326" i="5"/>
  <c r="E1327" i="5"/>
  <c r="X1327" i="5" s="1"/>
  <c r="E1328" i="5"/>
  <c r="E1329" i="5"/>
  <c r="E1330" i="5"/>
  <c r="X1330" i="5" s="1"/>
  <c r="E1331" i="5"/>
  <c r="X1331" i="5" s="1"/>
  <c r="E1332" i="5"/>
  <c r="E1333" i="5"/>
  <c r="X1333" i="5" s="1"/>
  <c r="E1334" i="5"/>
  <c r="E1335" i="5"/>
  <c r="X1335" i="5" s="1"/>
  <c r="E1336" i="5"/>
  <c r="E1337" i="5"/>
  <c r="E1338" i="5"/>
  <c r="E1339" i="5"/>
  <c r="X1339" i="5" s="1"/>
  <c r="E1340" i="5"/>
  <c r="E1341" i="5"/>
  <c r="X1341" i="5" s="1"/>
  <c r="E1342" i="5"/>
  <c r="E1343" i="5"/>
  <c r="X1343" i="5" s="1"/>
  <c r="E1344" i="5"/>
  <c r="E1345" i="5"/>
  <c r="E1346" i="5"/>
  <c r="E1347" i="5"/>
  <c r="X1347" i="5" s="1"/>
  <c r="E1348" i="5"/>
  <c r="E1349" i="5"/>
  <c r="X1349" i="5" s="1"/>
  <c r="E1350" i="5"/>
  <c r="E1351" i="5"/>
  <c r="X1351" i="5" s="1"/>
  <c r="E1352" i="5"/>
  <c r="E1353" i="5"/>
  <c r="E1354" i="5"/>
  <c r="X1354" i="5" s="1"/>
  <c r="E1355" i="5"/>
  <c r="X1355" i="5" s="1"/>
  <c r="E1356" i="5"/>
  <c r="E1357" i="5"/>
  <c r="X1357" i="5" s="1"/>
  <c r="E1358" i="5"/>
  <c r="E1359" i="5"/>
  <c r="X1359" i="5" s="1"/>
  <c r="E1360" i="5"/>
  <c r="E1361" i="5"/>
  <c r="E1362" i="5"/>
  <c r="X1362" i="5" s="1"/>
  <c r="E1363" i="5"/>
  <c r="X1363" i="5" s="1"/>
  <c r="E1364" i="5"/>
  <c r="E1365" i="5"/>
  <c r="X1365" i="5" s="1"/>
  <c r="E1366" i="5"/>
  <c r="E1367" i="5"/>
  <c r="X1367" i="5" s="1"/>
  <c r="E1368" i="5"/>
  <c r="E1369" i="5"/>
  <c r="E1370" i="5"/>
  <c r="E1371" i="5"/>
  <c r="X1371" i="5" s="1"/>
  <c r="E1372" i="5"/>
  <c r="E1373" i="5"/>
  <c r="X1373" i="5" s="1"/>
  <c r="E1374" i="5"/>
  <c r="E1375" i="5"/>
  <c r="X1375" i="5" s="1"/>
  <c r="E1376" i="5"/>
  <c r="E1377" i="5"/>
  <c r="E1378" i="5"/>
  <c r="X1378" i="5" s="1"/>
  <c r="E1379" i="5"/>
  <c r="X1379" i="5" s="1"/>
  <c r="E1380" i="5"/>
  <c r="E1381" i="5"/>
  <c r="X1381" i="5" s="1"/>
  <c r="E1382" i="5"/>
  <c r="E1383" i="5"/>
  <c r="X1383" i="5" s="1"/>
  <c r="E1384" i="5"/>
  <c r="E1385" i="5"/>
  <c r="E1386" i="5"/>
  <c r="X1386" i="5" s="1"/>
  <c r="E1387" i="5"/>
  <c r="X1387" i="5" s="1"/>
  <c r="E1388" i="5"/>
  <c r="E1389" i="5"/>
  <c r="X1389" i="5" s="1"/>
  <c r="E1390" i="5"/>
  <c r="E1391" i="5"/>
  <c r="X1391" i="5" s="1"/>
  <c r="E1392" i="5"/>
  <c r="E1393" i="5"/>
  <c r="E1394" i="5"/>
  <c r="X1394" i="5" s="1"/>
  <c r="E1395" i="5"/>
  <c r="X1395" i="5" s="1"/>
  <c r="E1396" i="5"/>
  <c r="E1397" i="5"/>
  <c r="X1397" i="5" s="1"/>
  <c r="E1398" i="5"/>
  <c r="E1399" i="5"/>
  <c r="X1399" i="5" s="1"/>
  <c r="E1400" i="5"/>
  <c r="E1401" i="5"/>
  <c r="E1402" i="5"/>
  <c r="E1403" i="5"/>
  <c r="X1403" i="5" s="1"/>
  <c r="E1404" i="5"/>
  <c r="E1405" i="5"/>
  <c r="X1405" i="5" s="1"/>
  <c r="E1406" i="5"/>
  <c r="E1407" i="5"/>
  <c r="X1407" i="5" s="1"/>
  <c r="E1408" i="5"/>
  <c r="E1409" i="5"/>
  <c r="E1410" i="5"/>
  <c r="X1410" i="5" s="1"/>
  <c r="E1411" i="5"/>
  <c r="X1411" i="5" s="1"/>
  <c r="E1412" i="5"/>
  <c r="E1413" i="5"/>
  <c r="X1413" i="5" s="1"/>
  <c r="E1414" i="5"/>
  <c r="E1415" i="5"/>
  <c r="X1415" i="5" s="1"/>
  <c r="E1416" i="5"/>
  <c r="E1417" i="5"/>
  <c r="E1418" i="5"/>
  <c r="E1419" i="5"/>
  <c r="X1419" i="5" s="1"/>
  <c r="E1420" i="5"/>
  <c r="E1421" i="5"/>
  <c r="X1421" i="5" s="1"/>
  <c r="E1422" i="5"/>
  <c r="E1423" i="5"/>
  <c r="X1423" i="5" s="1"/>
  <c r="E1424" i="5"/>
  <c r="E1425" i="5"/>
  <c r="E1426" i="5"/>
  <c r="X1426" i="5" s="1"/>
  <c r="E1427" i="5"/>
  <c r="X1427" i="5" s="1"/>
  <c r="E1428" i="5"/>
  <c r="E1429" i="5"/>
  <c r="E1430" i="5"/>
  <c r="E1431" i="5"/>
  <c r="X1431" i="5" s="1"/>
  <c r="E1432" i="5"/>
  <c r="E1433" i="5"/>
  <c r="E1434" i="5"/>
  <c r="X1434" i="5" s="1"/>
  <c r="E1435" i="5"/>
  <c r="X1435" i="5" s="1"/>
  <c r="E1436" i="5"/>
  <c r="E1437" i="5"/>
  <c r="X1437" i="5" s="1"/>
  <c r="E1438" i="5"/>
  <c r="E1439" i="5"/>
  <c r="X1439" i="5" s="1"/>
  <c r="E1440" i="5"/>
  <c r="E1441" i="5"/>
  <c r="E1442" i="5"/>
  <c r="X1442" i="5" s="1"/>
  <c r="E1443" i="5"/>
  <c r="X1443" i="5" s="1"/>
  <c r="E1444" i="5"/>
  <c r="E1445" i="5"/>
  <c r="X1445" i="5" s="1"/>
  <c r="E1446" i="5"/>
  <c r="E1447" i="5"/>
  <c r="X1447" i="5" s="1"/>
  <c r="E1448" i="5"/>
  <c r="E1449" i="5"/>
  <c r="E1450" i="5"/>
  <c r="X1450" i="5" s="1"/>
  <c r="E1451" i="5"/>
  <c r="X1451" i="5" s="1"/>
  <c r="E1452" i="5"/>
  <c r="E1453" i="5"/>
  <c r="X1453" i="5" s="1"/>
  <c r="E1454" i="5"/>
  <c r="E1455" i="5"/>
  <c r="X1455" i="5" s="1"/>
  <c r="E1456" i="5"/>
  <c r="E1457" i="5"/>
  <c r="E1458" i="5"/>
  <c r="X1458" i="5" s="1"/>
  <c r="E1459" i="5"/>
  <c r="X1459" i="5" s="1"/>
  <c r="E1460" i="5"/>
  <c r="E1461" i="5"/>
  <c r="X1461" i="5" s="1"/>
  <c r="E1462" i="5"/>
  <c r="E1463" i="5"/>
  <c r="X1463" i="5" s="1"/>
  <c r="E1464" i="5"/>
  <c r="E1465" i="5"/>
  <c r="E1466" i="5"/>
  <c r="X1466" i="5" s="1"/>
  <c r="E1467" i="5"/>
  <c r="X1467" i="5" s="1"/>
  <c r="E1468" i="5"/>
  <c r="E1469" i="5"/>
  <c r="X1469" i="5" s="1"/>
  <c r="E1470" i="5"/>
  <c r="E1471" i="5"/>
  <c r="X1471" i="5" s="1"/>
  <c r="E1472" i="5"/>
  <c r="E1473" i="5"/>
  <c r="E1474" i="5"/>
  <c r="E1475" i="5"/>
  <c r="X1475" i="5" s="1"/>
  <c r="E1476" i="5"/>
  <c r="E1477" i="5"/>
  <c r="X1477" i="5" s="1"/>
  <c r="E1478" i="5"/>
  <c r="E1479" i="5"/>
  <c r="X1479" i="5" s="1"/>
  <c r="E1480" i="5"/>
  <c r="E1481" i="5"/>
  <c r="E1482" i="5"/>
  <c r="X1482" i="5" s="1"/>
  <c r="E1483" i="5"/>
  <c r="X1483" i="5" s="1"/>
  <c r="E1484" i="5"/>
  <c r="E1485" i="5"/>
  <c r="X1485" i="5" s="1"/>
  <c r="E1486" i="5"/>
  <c r="E1487" i="5"/>
  <c r="X1487" i="5" s="1"/>
  <c r="E1488" i="5"/>
  <c r="E1489" i="5"/>
  <c r="E1490" i="5"/>
  <c r="X1490" i="5" s="1"/>
  <c r="E1491" i="5"/>
  <c r="X1491" i="5" s="1"/>
  <c r="E1492" i="5"/>
  <c r="E1493" i="5"/>
  <c r="X1493" i="5" s="1"/>
  <c r="E1494" i="5"/>
  <c r="E1495" i="5"/>
  <c r="X1495" i="5" s="1"/>
  <c r="E1496" i="5"/>
  <c r="E1497" i="5"/>
  <c r="E1498" i="5"/>
  <c r="X1498" i="5" s="1"/>
  <c r="E1499" i="5"/>
  <c r="X1499" i="5" s="1"/>
  <c r="E1500" i="5"/>
  <c r="E1501" i="5"/>
  <c r="X1501" i="5" s="1"/>
  <c r="E1502" i="5"/>
  <c r="E1503" i="5"/>
  <c r="X1503" i="5" s="1"/>
  <c r="E1504" i="5"/>
  <c r="E1505" i="5"/>
  <c r="E1506" i="5"/>
  <c r="X1506" i="5" s="1"/>
  <c r="E1507" i="5"/>
  <c r="X1507" i="5" s="1"/>
  <c r="E1508" i="5"/>
  <c r="E1509" i="5"/>
  <c r="X1509" i="5" s="1"/>
  <c r="E1510" i="5"/>
  <c r="E1511" i="5"/>
  <c r="X1511" i="5" s="1"/>
  <c r="E1512" i="5"/>
  <c r="E1513" i="5"/>
  <c r="E1514" i="5"/>
  <c r="X1514" i="5" s="1"/>
  <c r="E1515" i="5"/>
  <c r="X1515" i="5" s="1"/>
  <c r="E1516" i="5"/>
  <c r="E1517" i="5"/>
  <c r="X1517" i="5" s="1"/>
  <c r="E1518" i="5"/>
  <c r="E1519" i="5"/>
  <c r="X1519" i="5" s="1"/>
  <c r="E1520" i="5"/>
  <c r="E1521" i="5"/>
  <c r="E1522" i="5"/>
  <c r="X1522" i="5" s="1"/>
  <c r="E1523" i="5"/>
  <c r="X1523" i="5" s="1"/>
  <c r="E1524" i="5"/>
  <c r="E1525" i="5"/>
  <c r="E1526" i="5"/>
  <c r="E1527" i="5"/>
  <c r="X1527" i="5" s="1"/>
  <c r="E1528" i="5"/>
  <c r="E1529" i="5"/>
  <c r="E1530" i="5"/>
  <c r="X1530" i="5" s="1"/>
  <c r="E1531" i="5"/>
  <c r="X1531" i="5" s="1"/>
  <c r="E1532" i="5"/>
  <c r="E1533" i="5"/>
  <c r="X1533" i="5" s="1"/>
  <c r="E1534" i="5"/>
  <c r="E1535" i="5"/>
  <c r="X1535" i="5" s="1"/>
  <c r="E1536" i="5"/>
  <c r="E1537" i="5"/>
  <c r="E1538" i="5"/>
  <c r="X1538" i="5" s="1"/>
  <c r="E1539" i="5"/>
  <c r="X1539" i="5" s="1"/>
  <c r="E1540" i="5"/>
  <c r="E1541" i="5"/>
  <c r="X1541" i="5" s="1"/>
  <c r="E1542" i="5"/>
  <c r="E1543" i="5"/>
  <c r="X1543" i="5" s="1"/>
  <c r="E1544" i="5"/>
  <c r="E1545" i="5"/>
  <c r="E1546" i="5"/>
  <c r="X1546" i="5" s="1"/>
  <c r="E1547" i="5"/>
  <c r="X1547" i="5" s="1"/>
  <c r="E1548" i="5"/>
  <c r="E1549" i="5"/>
  <c r="X1549" i="5" s="1"/>
  <c r="E1550" i="5"/>
  <c r="E1551" i="5"/>
  <c r="X1551" i="5" s="1"/>
  <c r="E1552" i="5"/>
  <c r="E1553" i="5"/>
  <c r="E1554" i="5"/>
  <c r="X1554" i="5" s="1"/>
  <c r="E1555" i="5"/>
  <c r="X1555" i="5" s="1"/>
  <c r="E1556" i="5"/>
  <c r="E1557" i="5"/>
  <c r="X1557" i="5" s="1"/>
  <c r="E1558" i="5"/>
  <c r="E1559" i="5"/>
  <c r="X1559" i="5" s="1"/>
  <c r="E1560" i="5"/>
  <c r="E1561" i="5"/>
  <c r="E1562" i="5"/>
  <c r="X1562" i="5" s="1"/>
  <c r="E1563" i="5"/>
  <c r="X1563" i="5" s="1"/>
  <c r="E1564" i="5"/>
  <c r="E1565" i="5"/>
  <c r="X1565" i="5" s="1"/>
  <c r="E1566" i="5"/>
  <c r="E1567" i="5"/>
  <c r="X1567" i="5" s="1"/>
  <c r="E1568" i="5"/>
  <c r="E1569" i="5"/>
  <c r="E1570" i="5"/>
  <c r="X1570" i="5" s="1"/>
  <c r="E1571" i="5"/>
  <c r="X1571" i="5" s="1"/>
  <c r="E1572" i="5"/>
  <c r="E1573" i="5"/>
  <c r="X1573" i="5" s="1"/>
  <c r="E1574" i="5"/>
  <c r="E1575" i="5"/>
  <c r="X1575" i="5" s="1"/>
  <c r="E1576" i="5"/>
  <c r="E1577" i="5"/>
  <c r="E1578" i="5"/>
  <c r="X1578" i="5" s="1"/>
  <c r="E1579" i="5"/>
  <c r="X1579" i="5" s="1"/>
  <c r="E1580" i="5"/>
  <c r="E1581" i="5"/>
  <c r="X1581" i="5" s="1"/>
  <c r="E1582" i="5"/>
  <c r="E1583" i="5"/>
  <c r="X1583" i="5" s="1"/>
  <c r="E1584" i="5"/>
  <c r="E1585" i="5"/>
  <c r="E1586" i="5"/>
  <c r="X1586" i="5" s="1"/>
  <c r="E1587" i="5"/>
  <c r="X1587" i="5" s="1"/>
  <c r="E1588" i="5"/>
  <c r="E1589" i="5"/>
  <c r="X1589" i="5" s="1"/>
  <c r="E1590" i="5"/>
  <c r="E1591" i="5"/>
  <c r="X1591" i="5" s="1"/>
  <c r="E1592" i="5"/>
  <c r="E1593" i="5"/>
  <c r="E1594" i="5"/>
  <c r="X1594" i="5" s="1"/>
  <c r="E1595" i="5"/>
  <c r="X1595" i="5" s="1"/>
  <c r="E1596" i="5"/>
  <c r="E1597" i="5"/>
  <c r="X1597" i="5" s="1"/>
  <c r="E1598" i="5"/>
  <c r="E1599" i="5"/>
  <c r="X1599" i="5" s="1"/>
  <c r="E1600" i="5"/>
  <c r="E1601" i="5"/>
  <c r="E1602" i="5"/>
  <c r="E1603" i="5"/>
  <c r="X1603" i="5" s="1"/>
  <c r="E1604" i="5"/>
  <c r="E1605" i="5"/>
  <c r="X1605" i="5" s="1"/>
  <c r="E1606" i="5"/>
  <c r="E1607" i="5"/>
  <c r="X1607" i="5" s="1"/>
  <c r="E1608" i="5"/>
  <c r="E1609" i="5"/>
  <c r="E1610" i="5"/>
  <c r="E1611" i="5"/>
  <c r="X1611" i="5" s="1"/>
  <c r="E1612" i="5"/>
  <c r="E1613" i="5"/>
  <c r="X1613" i="5" s="1"/>
  <c r="E1614" i="5"/>
  <c r="E1615" i="5"/>
  <c r="X1615" i="5" s="1"/>
  <c r="E1616" i="5"/>
  <c r="E1617" i="5"/>
  <c r="E1618" i="5"/>
  <c r="X1618" i="5" s="1"/>
  <c r="E1619" i="5"/>
  <c r="X1619" i="5" s="1"/>
  <c r="E1620" i="5"/>
  <c r="E1621" i="5"/>
  <c r="X1621" i="5" s="1"/>
  <c r="E1622" i="5"/>
  <c r="E1623" i="5"/>
  <c r="X1623" i="5" s="1"/>
  <c r="E1624" i="5"/>
  <c r="E1625" i="5"/>
  <c r="E1626" i="5"/>
  <c r="X1626" i="5" s="1"/>
  <c r="E1627" i="5"/>
  <c r="X1627" i="5" s="1"/>
  <c r="E1628" i="5"/>
  <c r="E1629" i="5"/>
  <c r="X1629" i="5" s="1"/>
  <c r="E1630" i="5"/>
  <c r="E1631" i="5"/>
  <c r="X1631" i="5" s="1"/>
  <c r="E1632" i="5"/>
  <c r="E1633" i="5"/>
  <c r="E1634" i="5"/>
  <c r="X1634" i="5" s="1"/>
  <c r="E1635" i="5"/>
  <c r="X1635" i="5" s="1"/>
  <c r="E1636" i="5"/>
  <c r="E1637" i="5"/>
  <c r="X1637" i="5" s="1"/>
  <c r="E1638" i="5"/>
  <c r="E1639" i="5"/>
  <c r="X1639" i="5" s="1"/>
  <c r="E1640" i="5"/>
  <c r="E1641" i="5"/>
  <c r="E1642" i="5"/>
  <c r="X1642" i="5" s="1"/>
  <c r="E1643" i="5"/>
  <c r="X1643" i="5" s="1"/>
  <c r="E1644" i="5"/>
  <c r="E1645" i="5"/>
  <c r="E1646" i="5"/>
  <c r="E1647" i="5"/>
  <c r="X1647" i="5" s="1"/>
  <c r="E1648" i="5"/>
  <c r="E1649" i="5"/>
  <c r="E1650" i="5"/>
  <c r="E1651" i="5"/>
  <c r="X1651" i="5" s="1"/>
  <c r="E1652" i="5"/>
  <c r="E1653" i="5"/>
  <c r="X1653" i="5" s="1"/>
  <c r="E1654" i="5"/>
  <c r="E1655" i="5"/>
  <c r="X1655" i="5" s="1"/>
  <c r="E1656" i="5"/>
  <c r="E1657" i="5"/>
  <c r="E1658" i="5"/>
  <c r="E1659" i="5"/>
  <c r="X1659" i="5" s="1"/>
  <c r="E1660" i="5"/>
  <c r="E1661" i="5"/>
  <c r="X1661" i="5" s="1"/>
  <c r="E1662" i="5"/>
  <c r="E1663" i="5"/>
  <c r="X1663" i="5" s="1"/>
  <c r="E1664" i="5"/>
  <c r="E1665" i="5"/>
  <c r="E1666" i="5"/>
  <c r="X1666" i="5" s="1"/>
  <c r="E1667" i="5"/>
  <c r="X1667" i="5" s="1"/>
  <c r="E1668" i="5"/>
  <c r="E1669" i="5"/>
  <c r="X1669" i="5" s="1"/>
  <c r="E1670" i="5"/>
  <c r="E1671" i="5"/>
  <c r="X1671" i="5" s="1"/>
  <c r="E1672" i="5"/>
  <c r="E1673" i="5"/>
  <c r="E1674" i="5"/>
  <c r="X1674" i="5" s="1"/>
  <c r="E1675" i="5"/>
  <c r="X1675" i="5" s="1"/>
  <c r="E1676" i="5"/>
  <c r="E1677" i="5"/>
  <c r="X1677" i="5" s="1"/>
  <c r="E1678" i="5"/>
  <c r="E1679" i="5"/>
  <c r="X1679" i="5" s="1"/>
  <c r="E1680" i="5"/>
  <c r="E1681" i="5"/>
  <c r="E1682" i="5"/>
  <c r="X1682" i="5" s="1"/>
  <c r="E1683" i="5"/>
  <c r="X1683" i="5" s="1"/>
  <c r="E1684" i="5"/>
  <c r="E1685" i="5"/>
  <c r="X1685" i="5" s="1"/>
  <c r="E1686" i="5"/>
  <c r="E1687" i="5"/>
  <c r="X1687" i="5" s="1"/>
  <c r="E1688" i="5"/>
  <c r="E1689" i="5"/>
  <c r="E1690" i="5"/>
  <c r="X1690" i="5" s="1"/>
  <c r="E1691" i="5"/>
  <c r="X1691" i="5" s="1"/>
  <c r="E1692" i="5"/>
  <c r="E1693" i="5"/>
  <c r="X1693" i="5" s="1"/>
  <c r="E1694" i="5"/>
  <c r="E1695" i="5"/>
  <c r="X1695" i="5" s="1"/>
  <c r="E1696" i="5"/>
  <c r="E1697" i="5"/>
  <c r="E1698" i="5"/>
  <c r="X1698" i="5" s="1"/>
  <c r="E1699" i="5"/>
  <c r="X1699" i="5" s="1"/>
  <c r="E1700" i="5"/>
  <c r="E1701" i="5"/>
  <c r="X1701" i="5" s="1"/>
  <c r="E1702" i="5"/>
  <c r="E1703" i="5"/>
  <c r="X1703" i="5" s="1"/>
  <c r="E1704" i="5"/>
  <c r="E1705" i="5"/>
  <c r="E1706" i="5"/>
  <c r="X1706" i="5" s="1"/>
  <c r="E1707" i="5"/>
  <c r="X1707" i="5" s="1"/>
  <c r="E1708" i="5"/>
  <c r="E1709" i="5"/>
  <c r="X1709" i="5" s="1"/>
  <c r="E1710" i="5"/>
  <c r="E1711" i="5"/>
  <c r="X1711" i="5" s="1"/>
  <c r="E1712" i="5"/>
  <c r="E1713" i="5"/>
  <c r="E1714" i="5"/>
  <c r="E1715" i="5"/>
  <c r="X1715" i="5" s="1"/>
  <c r="E1716" i="5"/>
  <c r="E1717" i="5"/>
  <c r="X1717" i="5" s="1"/>
  <c r="E1718" i="5"/>
  <c r="E1719" i="5"/>
  <c r="X1719" i="5" s="1"/>
  <c r="E1720" i="5"/>
  <c r="E1721" i="5"/>
  <c r="E1722" i="5"/>
  <c r="E1723" i="5"/>
  <c r="X1723" i="5" s="1"/>
  <c r="E1724" i="5"/>
  <c r="E1725" i="5"/>
  <c r="X1725" i="5" s="1"/>
  <c r="E1726" i="5"/>
  <c r="E1727" i="5"/>
  <c r="X1727" i="5" s="1"/>
  <c r="E1728" i="5"/>
  <c r="E1729" i="5"/>
  <c r="E1730" i="5"/>
  <c r="X1730" i="5" s="1"/>
  <c r="E1731" i="5"/>
  <c r="X1731" i="5" s="1"/>
  <c r="E1732" i="5"/>
  <c r="E1733" i="5"/>
  <c r="X1733" i="5" s="1"/>
  <c r="E1734" i="5"/>
  <c r="E1735" i="5"/>
  <c r="X1735" i="5" s="1"/>
  <c r="E1736" i="5"/>
  <c r="E1737" i="5"/>
  <c r="E1738" i="5"/>
  <c r="X1738" i="5" s="1"/>
  <c r="E1739" i="5"/>
  <c r="X1739" i="5" s="1"/>
  <c r="E1740" i="5"/>
  <c r="E1741" i="5"/>
  <c r="E1742" i="5"/>
  <c r="E1743" i="5"/>
  <c r="X1743" i="5" s="1"/>
  <c r="E1744" i="5"/>
  <c r="E1745" i="5"/>
  <c r="E1746" i="5"/>
  <c r="X1746" i="5" s="1"/>
  <c r="E1747" i="5"/>
  <c r="X1747" i="5" s="1"/>
  <c r="E1748" i="5"/>
  <c r="E1749" i="5"/>
  <c r="X1749" i="5" s="1"/>
  <c r="E1750" i="5"/>
  <c r="E1751" i="5"/>
  <c r="X1751" i="5" s="1"/>
  <c r="E1752" i="5"/>
  <c r="E1753" i="5"/>
  <c r="E1754" i="5"/>
  <c r="X1754" i="5" s="1"/>
  <c r="E1755" i="5"/>
  <c r="X1755" i="5" s="1"/>
  <c r="E1756" i="5"/>
  <c r="E1757" i="5"/>
  <c r="X1757" i="5" s="1"/>
  <c r="E1758" i="5"/>
  <c r="E1759" i="5"/>
  <c r="X1759" i="5" s="1"/>
  <c r="E1760" i="5"/>
  <c r="E1761" i="5"/>
  <c r="E1762" i="5"/>
  <c r="X1762" i="5" s="1"/>
  <c r="E1763" i="5"/>
  <c r="X1763" i="5" s="1"/>
  <c r="E1764" i="5"/>
  <c r="E1765" i="5"/>
  <c r="X1765" i="5" s="1"/>
  <c r="E1766" i="5"/>
  <c r="E1767" i="5"/>
  <c r="X1767" i="5" s="1"/>
  <c r="E1768" i="5"/>
  <c r="E1769" i="5"/>
  <c r="E1770" i="5"/>
  <c r="X1770" i="5" s="1"/>
  <c r="E1771" i="5"/>
  <c r="X1771" i="5" s="1"/>
  <c r="E1772" i="5"/>
  <c r="E1773" i="5"/>
  <c r="E1774" i="5"/>
  <c r="E1775" i="5"/>
  <c r="X1775" i="5" s="1"/>
  <c r="E1776" i="5"/>
  <c r="E1777" i="5"/>
  <c r="E1778" i="5"/>
  <c r="X1778" i="5" s="1"/>
  <c r="E1779" i="5"/>
  <c r="X1779" i="5" s="1"/>
  <c r="E1780" i="5"/>
  <c r="E1781" i="5"/>
  <c r="X1781" i="5" s="1"/>
  <c r="E1782" i="5"/>
  <c r="E1783" i="5"/>
  <c r="X1783" i="5" s="1"/>
  <c r="E1784" i="5"/>
  <c r="E1785" i="5"/>
  <c r="E1786" i="5"/>
  <c r="X1786" i="5" s="1"/>
  <c r="E1787" i="5"/>
  <c r="X1787" i="5" s="1"/>
  <c r="E1788" i="5"/>
  <c r="E1789" i="5"/>
  <c r="X1789" i="5" s="1"/>
  <c r="E1790" i="5"/>
  <c r="E1791" i="5"/>
  <c r="X1791" i="5" s="1"/>
  <c r="E1792" i="5"/>
  <c r="E1793" i="5"/>
  <c r="E1794" i="5"/>
  <c r="X1794" i="5" s="1"/>
  <c r="E1795" i="5"/>
  <c r="X1795" i="5" s="1"/>
  <c r="E1796" i="5"/>
  <c r="E1797" i="5"/>
  <c r="X1797" i="5" s="1"/>
  <c r="E1798" i="5"/>
  <c r="E1799" i="5"/>
  <c r="X1799" i="5" s="1"/>
  <c r="E1800" i="5"/>
  <c r="E1801" i="5"/>
  <c r="E1802" i="5"/>
  <c r="X1802" i="5" s="1"/>
  <c r="E1803" i="5"/>
  <c r="X1803" i="5" s="1"/>
  <c r="E1804" i="5"/>
  <c r="E1805" i="5"/>
  <c r="E1806" i="5"/>
  <c r="E1807" i="5"/>
  <c r="X1807" i="5" s="1"/>
  <c r="E1808" i="5"/>
  <c r="E1809" i="5"/>
  <c r="E1810" i="5"/>
  <c r="X1810" i="5" s="1"/>
  <c r="E1811" i="5"/>
  <c r="X1811" i="5" s="1"/>
  <c r="E1812" i="5"/>
  <c r="E1813" i="5"/>
  <c r="X1813" i="5" s="1"/>
  <c r="E1814" i="5"/>
  <c r="E1815" i="5"/>
  <c r="X1815" i="5" s="1"/>
  <c r="E1816" i="5"/>
  <c r="E1817" i="5"/>
  <c r="E1818" i="5"/>
  <c r="X1818" i="5" s="1"/>
  <c r="E1819" i="5"/>
  <c r="X1819" i="5" s="1"/>
  <c r="E1820" i="5"/>
  <c r="E1821" i="5"/>
  <c r="X1821" i="5" s="1"/>
  <c r="E1822" i="5"/>
  <c r="E1823" i="5"/>
  <c r="X1823" i="5" s="1"/>
  <c r="E1824" i="5"/>
  <c r="E1825" i="5"/>
  <c r="E1826" i="5"/>
  <c r="X1826" i="5" s="1"/>
  <c r="E1827" i="5"/>
  <c r="X1827" i="5" s="1"/>
  <c r="E1828" i="5"/>
  <c r="E1829" i="5"/>
  <c r="X1829" i="5" s="1"/>
  <c r="E1830" i="5"/>
  <c r="E1831" i="5"/>
  <c r="X1831" i="5" s="1"/>
  <c r="E1832" i="5"/>
  <c r="E1833" i="5"/>
  <c r="E1834" i="5"/>
  <c r="X1834" i="5" s="1"/>
  <c r="E1835" i="5"/>
  <c r="X1835" i="5" s="1"/>
  <c r="E1836" i="5"/>
  <c r="E1837" i="5"/>
  <c r="X1837" i="5" s="1"/>
  <c r="E1838" i="5"/>
  <c r="E1839" i="5"/>
  <c r="X1839" i="5" s="1"/>
  <c r="E1840" i="5"/>
  <c r="E1841" i="5"/>
  <c r="E1842" i="5"/>
  <c r="X1842" i="5" s="1"/>
  <c r="E1843" i="5"/>
  <c r="X1843" i="5" s="1"/>
  <c r="E1844" i="5"/>
  <c r="E1845" i="5"/>
  <c r="X1845" i="5" s="1"/>
  <c r="E1846" i="5"/>
  <c r="E1847" i="5"/>
  <c r="X1847" i="5" s="1"/>
  <c r="E1848" i="5"/>
  <c r="E1849" i="5"/>
  <c r="E1850" i="5"/>
  <c r="X1850" i="5" s="1"/>
  <c r="E1851" i="5"/>
  <c r="X1851" i="5" s="1"/>
  <c r="E1852" i="5"/>
  <c r="E1853" i="5"/>
  <c r="X1853" i="5" s="1"/>
  <c r="E1854" i="5"/>
  <c r="E1855" i="5"/>
  <c r="X1855" i="5" s="1"/>
  <c r="E1856" i="5"/>
  <c r="E1857" i="5"/>
  <c r="E1858" i="5"/>
  <c r="E1859" i="5"/>
  <c r="X1859" i="5" s="1"/>
  <c r="E1860" i="5"/>
  <c r="E1861" i="5"/>
  <c r="X1861" i="5" s="1"/>
  <c r="E1862" i="5"/>
  <c r="E1863" i="5"/>
  <c r="X1863" i="5" s="1"/>
  <c r="E1864" i="5"/>
  <c r="E1865" i="5"/>
  <c r="E1866" i="5"/>
  <c r="E1867" i="5"/>
  <c r="X1867" i="5" s="1"/>
  <c r="E1868" i="5"/>
  <c r="E1869" i="5"/>
  <c r="X1869" i="5" s="1"/>
  <c r="E1870" i="5"/>
  <c r="E1871" i="5"/>
  <c r="X1871" i="5" s="1"/>
  <c r="E1872" i="5"/>
  <c r="E1873" i="5"/>
  <c r="E1874" i="5"/>
  <c r="X1874" i="5" s="1"/>
  <c r="E1875" i="5"/>
  <c r="X1875" i="5" s="1"/>
  <c r="E1876" i="5"/>
  <c r="E1877" i="5"/>
  <c r="X1877" i="5" s="1"/>
  <c r="E1878" i="5"/>
  <c r="E1879" i="5"/>
  <c r="X1879" i="5" s="1"/>
  <c r="E1880" i="5"/>
  <c r="E1881" i="5"/>
  <c r="E1882" i="5"/>
  <c r="E1883" i="5"/>
  <c r="X1883" i="5" s="1"/>
  <c r="E1884" i="5"/>
  <c r="E1885" i="5"/>
  <c r="X1885" i="5" s="1"/>
  <c r="E1886" i="5"/>
  <c r="E1887" i="5"/>
  <c r="X1887" i="5" s="1"/>
  <c r="E1888" i="5"/>
  <c r="E1889" i="5"/>
  <c r="E1890" i="5"/>
  <c r="X1890" i="5" s="1"/>
  <c r="E1891" i="5"/>
  <c r="X1891" i="5" s="1"/>
  <c r="E1892" i="5"/>
  <c r="E1893" i="5"/>
  <c r="X1893" i="5" s="1"/>
  <c r="E1894" i="5"/>
  <c r="E1895" i="5"/>
  <c r="X1895" i="5" s="1"/>
  <c r="E1896" i="5"/>
  <c r="E1897" i="5"/>
  <c r="E1898" i="5"/>
  <c r="X1898" i="5" s="1"/>
  <c r="E1899" i="5"/>
  <c r="X1899" i="5" s="1"/>
  <c r="E1900" i="5"/>
  <c r="E1901" i="5"/>
  <c r="X1901" i="5" s="1"/>
  <c r="E1902" i="5"/>
  <c r="E1903" i="5"/>
  <c r="X1903" i="5" s="1"/>
  <c r="E1904" i="5"/>
  <c r="E1905" i="5"/>
  <c r="E1906" i="5"/>
  <c r="X1906" i="5" s="1"/>
  <c r="E1907" i="5"/>
  <c r="X1907" i="5" s="1"/>
  <c r="E1908" i="5"/>
  <c r="E1909" i="5"/>
  <c r="X1909" i="5" s="1"/>
  <c r="E1910" i="5"/>
  <c r="E1911" i="5"/>
  <c r="X1911" i="5" s="1"/>
  <c r="E1912" i="5"/>
  <c r="E1913" i="5"/>
  <c r="E1914" i="5"/>
  <c r="X1914" i="5" s="1"/>
  <c r="E1915" i="5"/>
  <c r="X1915" i="5" s="1"/>
  <c r="E1916" i="5"/>
  <c r="E1917" i="5"/>
  <c r="X1917" i="5" s="1"/>
  <c r="E1918" i="5"/>
  <c r="E1919" i="5"/>
  <c r="X1919" i="5" s="1"/>
  <c r="E1920" i="5"/>
  <c r="E1921" i="5"/>
  <c r="E1922" i="5"/>
  <c r="X1922" i="5" s="1"/>
  <c r="E1923" i="5"/>
  <c r="X1923" i="5" s="1"/>
  <c r="E1924" i="5"/>
  <c r="E1925" i="5"/>
  <c r="X1925" i="5" s="1"/>
  <c r="E1926" i="5"/>
  <c r="E1927" i="5"/>
  <c r="X1927" i="5" s="1"/>
  <c r="E1928" i="5"/>
  <c r="E1929" i="5"/>
  <c r="E1930" i="5"/>
  <c r="X1930" i="5" s="1"/>
  <c r="E1931" i="5"/>
  <c r="X1931" i="5" s="1"/>
  <c r="E1932" i="5"/>
  <c r="E1933" i="5"/>
  <c r="X1933" i="5" s="1"/>
  <c r="E1934" i="5"/>
  <c r="E1935" i="5"/>
  <c r="X1935" i="5" s="1"/>
  <c r="E1936" i="5"/>
  <c r="E1937" i="5"/>
  <c r="E1938" i="5"/>
  <c r="X1938" i="5" s="1"/>
  <c r="E1939" i="5"/>
  <c r="X1939" i="5" s="1"/>
  <c r="E1940" i="5"/>
  <c r="E1941" i="5"/>
  <c r="X1941" i="5" s="1"/>
  <c r="E1942" i="5"/>
  <c r="E1943" i="5"/>
  <c r="X1943" i="5" s="1"/>
  <c r="E1944" i="5"/>
  <c r="E1945" i="5"/>
  <c r="E1946" i="5"/>
  <c r="E1947" i="5"/>
  <c r="X1947" i="5" s="1"/>
  <c r="E1948" i="5"/>
  <c r="E1949" i="5"/>
  <c r="X1949" i="5" s="1"/>
  <c r="E1950" i="5"/>
  <c r="E1951" i="5"/>
  <c r="X1951" i="5" s="1"/>
  <c r="E1952" i="5"/>
  <c r="E1953" i="5"/>
  <c r="E1954" i="5"/>
  <c r="X1954" i="5" s="1"/>
  <c r="E1955" i="5"/>
  <c r="X1955" i="5" s="1"/>
  <c r="E1956" i="5"/>
  <c r="E1957" i="5"/>
  <c r="X1957" i="5" s="1"/>
  <c r="E1958" i="5"/>
  <c r="E1959" i="5"/>
  <c r="X1959" i="5" s="1"/>
  <c r="E1960" i="5"/>
  <c r="E1961" i="5"/>
  <c r="E1962" i="5"/>
  <c r="E1963" i="5"/>
  <c r="X1963" i="5" s="1"/>
  <c r="E1964" i="5"/>
  <c r="E1965" i="5"/>
  <c r="X1965" i="5" s="1"/>
  <c r="E1966" i="5"/>
  <c r="E1967" i="5"/>
  <c r="X1967" i="5" s="1"/>
  <c r="E1968" i="5"/>
  <c r="E1969" i="5"/>
  <c r="E1970" i="5"/>
  <c r="X1970" i="5" s="1"/>
  <c r="E1971" i="5"/>
  <c r="X1971" i="5" s="1"/>
  <c r="E1972" i="5"/>
  <c r="E1973" i="5"/>
  <c r="X1973" i="5" s="1"/>
  <c r="E1974" i="5"/>
  <c r="E1975" i="5"/>
  <c r="X1975" i="5" s="1"/>
  <c r="E1976" i="5"/>
  <c r="E1977" i="5"/>
  <c r="E1978" i="5"/>
  <c r="X1978" i="5" s="1"/>
  <c r="E1979" i="5"/>
  <c r="X1979" i="5" s="1"/>
  <c r="E1980" i="5"/>
  <c r="E1981" i="5"/>
  <c r="X1981" i="5" s="1"/>
  <c r="E1982" i="5"/>
  <c r="E1983" i="5"/>
  <c r="X1983" i="5" s="1"/>
  <c r="E1984" i="5"/>
  <c r="E1985" i="5"/>
  <c r="E1986" i="5"/>
  <c r="X1986" i="5" s="1"/>
  <c r="E1987" i="5"/>
  <c r="X1987" i="5" s="1"/>
  <c r="E1988" i="5"/>
  <c r="E1989" i="5"/>
  <c r="X1989" i="5" s="1"/>
  <c r="E1990" i="5"/>
  <c r="E1991" i="5"/>
  <c r="X1991" i="5" s="1"/>
  <c r="E1992" i="5"/>
  <c r="E1993" i="5"/>
  <c r="E1994" i="5"/>
  <c r="X1994" i="5" s="1"/>
  <c r="E1995" i="5"/>
  <c r="X1995" i="5" s="1"/>
  <c r="E1996" i="5"/>
  <c r="E1997" i="5"/>
  <c r="X1997" i="5" s="1"/>
  <c r="E1998" i="5"/>
  <c r="E1999" i="5"/>
  <c r="X1999" i="5" s="1"/>
  <c r="E2000" i="5"/>
  <c r="E2001" i="5"/>
  <c r="E2002" i="5"/>
  <c r="E2003" i="5"/>
  <c r="X2003" i="5" s="1"/>
  <c r="E2004" i="5"/>
  <c r="E2005" i="5"/>
  <c r="X2005" i="5" s="1"/>
  <c r="E2006" i="5"/>
  <c r="E2007" i="5"/>
  <c r="X2007" i="5" s="1"/>
  <c r="E2008" i="5"/>
  <c r="E2009" i="5"/>
  <c r="E2010" i="5"/>
  <c r="X2010" i="5" s="1"/>
  <c r="E2011" i="5"/>
  <c r="X2011" i="5" s="1"/>
  <c r="E2012" i="5"/>
  <c r="E2013" i="5"/>
  <c r="E2014" i="5"/>
  <c r="E2015" i="5"/>
  <c r="X2015" i="5" s="1"/>
  <c r="E2016" i="5"/>
  <c r="E2017" i="5"/>
  <c r="E2018" i="5"/>
  <c r="X2018" i="5" s="1"/>
  <c r="E2019" i="5"/>
  <c r="X2019" i="5" s="1"/>
  <c r="E2020" i="5"/>
  <c r="E2021" i="5"/>
  <c r="E2022" i="5"/>
  <c r="E2023" i="5"/>
  <c r="X2023" i="5" s="1"/>
  <c r="E2024" i="5"/>
  <c r="E2025" i="5"/>
  <c r="E2026" i="5"/>
  <c r="X2026" i="5" s="1"/>
  <c r="E2027" i="5"/>
  <c r="X2027" i="5" s="1"/>
  <c r="E2028" i="5"/>
  <c r="E2029" i="5"/>
  <c r="X2029" i="5" s="1"/>
  <c r="E2030" i="5"/>
  <c r="E2031" i="5"/>
  <c r="X2031" i="5" s="1"/>
  <c r="E2032" i="5"/>
  <c r="E2033" i="5"/>
  <c r="E2034" i="5"/>
  <c r="X2034" i="5" s="1"/>
  <c r="E2035" i="5"/>
  <c r="X2035" i="5" s="1"/>
  <c r="E2036" i="5"/>
  <c r="E2037" i="5"/>
  <c r="X2037" i="5" s="1"/>
  <c r="E2038" i="5"/>
  <c r="E2039" i="5"/>
  <c r="X2039" i="5" s="1"/>
  <c r="E2040" i="5"/>
  <c r="E2041" i="5"/>
  <c r="E2042" i="5"/>
  <c r="X2042" i="5" s="1"/>
  <c r="E2043" i="5"/>
  <c r="X2043" i="5" s="1"/>
  <c r="E2044" i="5"/>
  <c r="E2045" i="5"/>
  <c r="X2045" i="5" s="1"/>
  <c r="E2046" i="5"/>
  <c r="E2047" i="5"/>
  <c r="X2047" i="5" s="1"/>
  <c r="E2048" i="5"/>
  <c r="E2049" i="5"/>
  <c r="E2050" i="5"/>
  <c r="X2050" i="5" s="1"/>
  <c r="E2051" i="5"/>
  <c r="X2051" i="5" s="1"/>
  <c r="E2052" i="5"/>
  <c r="E2053" i="5"/>
  <c r="X2053" i="5" s="1"/>
  <c r="E2054" i="5"/>
  <c r="E2055" i="5"/>
  <c r="X2055" i="5" s="1"/>
  <c r="E2056" i="5"/>
  <c r="E2057" i="5"/>
  <c r="E2058" i="5"/>
  <c r="E2059" i="5"/>
  <c r="X2059" i="5" s="1"/>
  <c r="E2060" i="5"/>
  <c r="E2061" i="5"/>
  <c r="E2062" i="5"/>
  <c r="E2063" i="5"/>
  <c r="X2063" i="5" s="1"/>
  <c r="E2064" i="5"/>
  <c r="E2065" i="5"/>
  <c r="E2066" i="5"/>
  <c r="X2066" i="5" s="1"/>
  <c r="E2067" i="5"/>
  <c r="X2067" i="5" s="1"/>
  <c r="E2068" i="5"/>
  <c r="E2069" i="5"/>
  <c r="X2069" i="5" s="1"/>
  <c r="E2070" i="5"/>
  <c r="E2071" i="5"/>
  <c r="X2071" i="5" s="1"/>
  <c r="E2072" i="5"/>
  <c r="E2073" i="5"/>
  <c r="E2074" i="5"/>
  <c r="X2074" i="5" s="1"/>
  <c r="E2075" i="5"/>
  <c r="X2075" i="5" s="1"/>
  <c r="E2076" i="5"/>
  <c r="E2077" i="5"/>
  <c r="X2077" i="5" s="1"/>
  <c r="E2078" i="5"/>
  <c r="E2079" i="5"/>
  <c r="X2079" i="5" s="1"/>
  <c r="E2080" i="5"/>
  <c r="E2081" i="5"/>
  <c r="E2082" i="5"/>
  <c r="X2082" i="5" s="1"/>
  <c r="E2083" i="5"/>
  <c r="X2083" i="5" s="1"/>
  <c r="E2084" i="5"/>
  <c r="E2085" i="5"/>
  <c r="X2085" i="5" s="1"/>
  <c r="E2086" i="5"/>
  <c r="E2087" i="5"/>
  <c r="X2087" i="5" s="1"/>
  <c r="E2088" i="5"/>
  <c r="E2089" i="5"/>
  <c r="E2090" i="5"/>
  <c r="E2091" i="5"/>
  <c r="X2091" i="5" s="1"/>
  <c r="E2092" i="5"/>
  <c r="E2093" i="5"/>
  <c r="X2093" i="5" s="1"/>
  <c r="E2094" i="5"/>
  <c r="E2095" i="5"/>
  <c r="X2095" i="5" s="1"/>
  <c r="E2096" i="5"/>
  <c r="E2097" i="5"/>
  <c r="E2098" i="5"/>
  <c r="E2099" i="5"/>
  <c r="X2099" i="5" s="1"/>
  <c r="E2100" i="5"/>
  <c r="E2101" i="5"/>
  <c r="X2101" i="5" s="1"/>
  <c r="E2102" i="5"/>
  <c r="E2103" i="5"/>
  <c r="X2103" i="5" s="1"/>
  <c r="E2104" i="5"/>
  <c r="E2105" i="5"/>
  <c r="E2106" i="5"/>
  <c r="X2106" i="5" s="1"/>
  <c r="E2107" i="5"/>
  <c r="X2107" i="5" s="1"/>
  <c r="E2108" i="5"/>
  <c r="E2109" i="5"/>
  <c r="X2109" i="5" s="1"/>
  <c r="E2110" i="5"/>
  <c r="E2111" i="5"/>
  <c r="X2111" i="5" s="1"/>
  <c r="E2112" i="5"/>
  <c r="E2113" i="5"/>
  <c r="E2114" i="5"/>
  <c r="X2114" i="5" s="1"/>
  <c r="E2115" i="5"/>
  <c r="X2115" i="5" s="1"/>
  <c r="E2116" i="5"/>
  <c r="E2117" i="5"/>
  <c r="X2117" i="5" s="1"/>
  <c r="E2118" i="5"/>
  <c r="E2119" i="5"/>
  <c r="X2119" i="5" s="1"/>
  <c r="E2120" i="5"/>
  <c r="E2121" i="5"/>
  <c r="E2122" i="5"/>
  <c r="X2122" i="5" s="1"/>
  <c r="E2123" i="5"/>
  <c r="X2123" i="5" s="1"/>
  <c r="E2124" i="5"/>
  <c r="E2125" i="5"/>
  <c r="X2125" i="5" s="1"/>
  <c r="E2126" i="5"/>
  <c r="E2127" i="5"/>
  <c r="X2127" i="5" s="1"/>
  <c r="E2128" i="5"/>
  <c r="E2129" i="5"/>
  <c r="E2130" i="5"/>
  <c r="X2130" i="5" s="1"/>
  <c r="E2131" i="5"/>
  <c r="X2131" i="5" s="1"/>
  <c r="E2132" i="5"/>
  <c r="E2133" i="5"/>
  <c r="X2133" i="5" s="1"/>
  <c r="E2134" i="5"/>
  <c r="E2135" i="5"/>
  <c r="X2135" i="5" s="1"/>
  <c r="E2136" i="5"/>
  <c r="E2137" i="5"/>
  <c r="E2138" i="5"/>
  <c r="X2138" i="5" s="1"/>
  <c r="E2139" i="5"/>
  <c r="X2139" i="5" s="1"/>
  <c r="E2140" i="5"/>
  <c r="E2141" i="5"/>
  <c r="X2141" i="5" s="1"/>
  <c r="E2142" i="5"/>
  <c r="E2143" i="5"/>
  <c r="X2143" i="5" s="1"/>
  <c r="E2144" i="5"/>
  <c r="E2145" i="5"/>
  <c r="E2146" i="5"/>
  <c r="X2146" i="5" s="1"/>
  <c r="E2147" i="5"/>
  <c r="X2147" i="5" s="1"/>
  <c r="E2148" i="5"/>
  <c r="E2149" i="5"/>
  <c r="X2149" i="5" s="1"/>
  <c r="E2150" i="5"/>
  <c r="E2151" i="5"/>
  <c r="X2151" i="5" s="1"/>
  <c r="E2152" i="5"/>
  <c r="E2153" i="5"/>
  <c r="E2154" i="5"/>
  <c r="E2155" i="5"/>
  <c r="X2155" i="5" s="1"/>
  <c r="E2156" i="5"/>
  <c r="E2157" i="5"/>
  <c r="X2157" i="5" s="1"/>
  <c r="E2158" i="5"/>
  <c r="E2159" i="5"/>
  <c r="X2159" i="5" s="1"/>
  <c r="E2160" i="5"/>
  <c r="E2161" i="5"/>
  <c r="E2162" i="5"/>
  <c r="X2162" i="5" s="1"/>
  <c r="E2163" i="5"/>
  <c r="X2163" i="5" s="1"/>
  <c r="E2164" i="5"/>
  <c r="E2165" i="5"/>
  <c r="X2165" i="5" s="1"/>
  <c r="E2166" i="5"/>
  <c r="E2167" i="5"/>
  <c r="X2167" i="5" s="1"/>
  <c r="E2168" i="5"/>
  <c r="E2169" i="5"/>
  <c r="E2170" i="5"/>
  <c r="X2170" i="5" s="1"/>
  <c r="E2171" i="5"/>
  <c r="X2171" i="5" s="1"/>
  <c r="E2172" i="5"/>
  <c r="E2173" i="5"/>
  <c r="X2173" i="5" s="1"/>
  <c r="E2174" i="5"/>
  <c r="E2175" i="5"/>
  <c r="X2175" i="5" s="1"/>
  <c r="E2176" i="5"/>
  <c r="E2177" i="5"/>
  <c r="E2178" i="5"/>
  <c r="X2178" i="5" s="1"/>
  <c r="E2179" i="5"/>
  <c r="X2179" i="5" s="1"/>
  <c r="E2180" i="5"/>
  <c r="E2181" i="5"/>
  <c r="E2182" i="5"/>
  <c r="E2183" i="5"/>
  <c r="X2183" i="5" s="1"/>
  <c r="E2184" i="5"/>
  <c r="E2185" i="5"/>
  <c r="E2186" i="5"/>
  <c r="X2186" i="5" s="1"/>
  <c r="E2187" i="5"/>
  <c r="X2187" i="5" s="1"/>
  <c r="E2188" i="5"/>
  <c r="E2189" i="5"/>
  <c r="X2189" i="5" s="1"/>
  <c r="E2190" i="5"/>
  <c r="E2191" i="5"/>
  <c r="X2191" i="5" s="1"/>
  <c r="E2192" i="5"/>
  <c r="E2193" i="5"/>
  <c r="E2194" i="5"/>
  <c r="X2194" i="5" s="1"/>
  <c r="E2195" i="5"/>
  <c r="X2195" i="5" s="1"/>
  <c r="E2196" i="5"/>
  <c r="E2197" i="5"/>
  <c r="X2197" i="5" s="1"/>
  <c r="E2198" i="5"/>
  <c r="E2199" i="5"/>
  <c r="X2199" i="5" s="1"/>
  <c r="E2200" i="5"/>
  <c r="E2201" i="5"/>
  <c r="X2201" i="5" s="1"/>
  <c r="E2202" i="5"/>
  <c r="X2202" i="5" s="1"/>
  <c r="E2203" i="5"/>
  <c r="X2203" i="5" s="1"/>
  <c r="E2204" i="5"/>
  <c r="E2205" i="5"/>
  <c r="X2205" i="5" s="1"/>
  <c r="E2206" i="5"/>
  <c r="E2207" i="5"/>
  <c r="X2207" i="5" s="1"/>
  <c r="E2208" i="5"/>
  <c r="E2209" i="5"/>
  <c r="E2210" i="5"/>
  <c r="X2210" i="5" s="1"/>
  <c r="E2211" i="5"/>
  <c r="X2211" i="5" s="1"/>
  <c r="E2212" i="5"/>
  <c r="E2213" i="5"/>
  <c r="X2213" i="5" s="1"/>
  <c r="E2214" i="5"/>
  <c r="E2215" i="5"/>
  <c r="X2215" i="5" s="1"/>
  <c r="E2216" i="5"/>
  <c r="E2217" i="5"/>
  <c r="E2218" i="5"/>
  <c r="X2218" i="5" s="1"/>
  <c r="E2219" i="5"/>
  <c r="X2219" i="5" s="1"/>
  <c r="E2220" i="5"/>
  <c r="E2221" i="5"/>
  <c r="X2221" i="5" s="1"/>
  <c r="E2222" i="5"/>
  <c r="E2223" i="5"/>
  <c r="X2223" i="5" s="1"/>
  <c r="E2224" i="5"/>
  <c r="E2225" i="5"/>
  <c r="E2226" i="5"/>
  <c r="X2226" i="5" s="1"/>
  <c r="E2227" i="5"/>
  <c r="X2227" i="5" s="1"/>
  <c r="E2228" i="5"/>
  <c r="E2229" i="5"/>
  <c r="X2229" i="5" s="1"/>
  <c r="E2230" i="5"/>
  <c r="E2231" i="5"/>
  <c r="X2231" i="5" s="1"/>
  <c r="E2232" i="5"/>
  <c r="E2233" i="5"/>
  <c r="E2234" i="5"/>
  <c r="X2234" i="5" s="1"/>
  <c r="E2235" i="5"/>
  <c r="X2235" i="5" s="1"/>
  <c r="E2236" i="5"/>
  <c r="E2237" i="5"/>
  <c r="X2237" i="5" s="1"/>
  <c r="E2238" i="5"/>
  <c r="E2239" i="5"/>
  <c r="X2239" i="5" s="1"/>
  <c r="E2240" i="5"/>
  <c r="E2241" i="5"/>
  <c r="E2242" i="5"/>
  <c r="X2242" i="5" s="1"/>
  <c r="E2243" i="5"/>
  <c r="X2243" i="5" s="1"/>
  <c r="E2244" i="5"/>
  <c r="E2245" i="5"/>
  <c r="E2246" i="5"/>
  <c r="E2247" i="5"/>
  <c r="X2247" i="5" s="1"/>
  <c r="E2248" i="5"/>
  <c r="E2249" i="5"/>
  <c r="E2250" i="5"/>
  <c r="X2250" i="5" s="1"/>
  <c r="E2251" i="5"/>
  <c r="X2251" i="5" s="1"/>
  <c r="E2252" i="5"/>
  <c r="E2253" i="5"/>
  <c r="X2253" i="5" s="1"/>
  <c r="E2254" i="5"/>
  <c r="E2255" i="5"/>
  <c r="X2255" i="5" s="1"/>
  <c r="E2256" i="5"/>
  <c r="E2257" i="5"/>
  <c r="E2258" i="5"/>
  <c r="X2258" i="5" s="1"/>
  <c r="E2259" i="5"/>
  <c r="X2259" i="5" s="1"/>
  <c r="E2260" i="5"/>
  <c r="E2261" i="5"/>
  <c r="X2261" i="5" s="1"/>
  <c r="E2262" i="5"/>
  <c r="E2263" i="5"/>
  <c r="X2263" i="5" s="1"/>
  <c r="E2264" i="5"/>
  <c r="E2265" i="5"/>
  <c r="E2266" i="5"/>
  <c r="X2266" i="5" s="1"/>
  <c r="E2267" i="5"/>
  <c r="X2267" i="5" s="1"/>
  <c r="E2268" i="5"/>
  <c r="E2269" i="5"/>
  <c r="X2269" i="5" s="1"/>
  <c r="E2270" i="5"/>
  <c r="E2271" i="5"/>
  <c r="X2271" i="5" s="1"/>
  <c r="E2272" i="5"/>
  <c r="E2273" i="5"/>
  <c r="E2274" i="5"/>
  <c r="X2274" i="5" s="1"/>
  <c r="E2275" i="5"/>
  <c r="X2275" i="5" s="1"/>
  <c r="E2276" i="5"/>
  <c r="E2277" i="5"/>
  <c r="E2278" i="5"/>
  <c r="E2279" i="5"/>
  <c r="X2279" i="5" s="1"/>
  <c r="E2280" i="5"/>
  <c r="E2281" i="5"/>
  <c r="E2282" i="5"/>
  <c r="X2282" i="5" s="1"/>
  <c r="E2283" i="5"/>
  <c r="X2283" i="5" s="1"/>
  <c r="E2284" i="5"/>
  <c r="E2285" i="5"/>
  <c r="X2285" i="5" s="1"/>
  <c r="E2286" i="5"/>
  <c r="E2287" i="5"/>
  <c r="X2287" i="5" s="1"/>
  <c r="E2288" i="5"/>
  <c r="E2289" i="5"/>
  <c r="E2290" i="5"/>
  <c r="X2290" i="5" s="1"/>
  <c r="E2291" i="5"/>
  <c r="X2291" i="5" s="1"/>
  <c r="E2292" i="5"/>
  <c r="E2293" i="5"/>
  <c r="X2293" i="5" s="1"/>
  <c r="E2294" i="5"/>
  <c r="E2295" i="5"/>
  <c r="X2295" i="5" s="1"/>
  <c r="E2296" i="5"/>
  <c r="E2297" i="5"/>
  <c r="E2298" i="5"/>
  <c r="X2298" i="5" s="1"/>
  <c r="E2299" i="5"/>
  <c r="X2299" i="5" s="1"/>
  <c r="E2300" i="5"/>
  <c r="E2301" i="5"/>
  <c r="X2301" i="5" s="1"/>
  <c r="E2302" i="5"/>
  <c r="E2303" i="5"/>
  <c r="X2303" i="5" s="1"/>
  <c r="E2304" i="5"/>
  <c r="E2305" i="5"/>
  <c r="E2306" i="5"/>
  <c r="X2306" i="5" s="1"/>
  <c r="E2307" i="5"/>
  <c r="X2307" i="5" s="1"/>
  <c r="E2308" i="5"/>
  <c r="E2309" i="5"/>
  <c r="X2309" i="5" s="1"/>
  <c r="E2310" i="5"/>
  <c r="E2311" i="5"/>
  <c r="X2311" i="5" s="1"/>
  <c r="E2312" i="5"/>
  <c r="E2313" i="5"/>
  <c r="E2314" i="5"/>
  <c r="X2314" i="5" s="1"/>
  <c r="E2315" i="5"/>
  <c r="X2315" i="5" s="1"/>
  <c r="E2316" i="5"/>
  <c r="E2317" i="5"/>
  <c r="X2317" i="5" s="1"/>
  <c r="E2318" i="5"/>
  <c r="E2319" i="5"/>
  <c r="X2319" i="5" s="1"/>
  <c r="E2320" i="5"/>
  <c r="E2321" i="5"/>
  <c r="E2322" i="5"/>
  <c r="X2322" i="5" s="1"/>
  <c r="E2323" i="5"/>
  <c r="X2323" i="5" s="1"/>
  <c r="E2324" i="5"/>
  <c r="E2325" i="5"/>
  <c r="X2325" i="5" s="1"/>
  <c r="E2326" i="5"/>
  <c r="E2327" i="5"/>
  <c r="X2327" i="5" s="1"/>
  <c r="E2328" i="5"/>
  <c r="E2329" i="5"/>
  <c r="E2330" i="5"/>
  <c r="E2331" i="5"/>
  <c r="X2331" i="5" s="1"/>
  <c r="E2332" i="5"/>
  <c r="E2333" i="5"/>
  <c r="X2333" i="5" s="1"/>
  <c r="E2334" i="5"/>
  <c r="E2335" i="5"/>
  <c r="X2335" i="5" s="1"/>
  <c r="E2336" i="5"/>
  <c r="E2337" i="5"/>
  <c r="E2338" i="5"/>
  <c r="X2338" i="5" s="1"/>
  <c r="E2339" i="5"/>
  <c r="X2339" i="5" s="1"/>
  <c r="E2340" i="5"/>
  <c r="E2341" i="5"/>
  <c r="X2341" i="5" s="1"/>
  <c r="E2342" i="5"/>
  <c r="E2343" i="5"/>
  <c r="X2343" i="5" s="1"/>
  <c r="E2344" i="5"/>
  <c r="E2345" i="5"/>
  <c r="E2346" i="5"/>
  <c r="X2346" i="5" s="1"/>
  <c r="E2347" i="5"/>
  <c r="X2347" i="5" s="1"/>
  <c r="E2348" i="5"/>
  <c r="E2349" i="5"/>
  <c r="X2349" i="5" s="1"/>
  <c r="E2350" i="5"/>
  <c r="E2351" i="5"/>
  <c r="X2351" i="5" s="1"/>
  <c r="E2352" i="5"/>
  <c r="E2353" i="5"/>
  <c r="E2354" i="5"/>
  <c r="X2354" i="5" s="1"/>
  <c r="E2355" i="5"/>
  <c r="X2355" i="5" s="1"/>
  <c r="E2356" i="5"/>
  <c r="E2357" i="5"/>
  <c r="X2357" i="5" s="1"/>
  <c r="E2358" i="5"/>
  <c r="E2359" i="5"/>
  <c r="X2359" i="5" s="1"/>
  <c r="E2360" i="5"/>
  <c r="E2361" i="5"/>
  <c r="E2362" i="5"/>
  <c r="X2362" i="5" s="1"/>
  <c r="E2363" i="5"/>
  <c r="X2363" i="5" s="1"/>
  <c r="E2364" i="5"/>
  <c r="E2365" i="5"/>
  <c r="X2365" i="5" s="1"/>
  <c r="E2366" i="5"/>
  <c r="E2367" i="5"/>
  <c r="X2367" i="5" s="1"/>
  <c r="E2368" i="5"/>
  <c r="E2369" i="5"/>
  <c r="E2370" i="5"/>
  <c r="X2370" i="5" s="1"/>
  <c r="E2371" i="5"/>
  <c r="X2371" i="5" s="1"/>
  <c r="E2372" i="5"/>
  <c r="E2373" i="5"/>
  <c r="X2373" i="5" s="1"/>
  <c r="E2374" i="5"/>
  <c r="E2375" i="5"/>
  <c r="X2375" i="5" s="1"/>
  <c r="E2376" i="5"/>
  <c r="E2377" i="5"/>
  <c r="E2378" i="5"/>
  <c r="X2378" i="5" s="1"/>
  <c r="E2379" i="5"/>
  <c r="X2379" i="5" s="1"/>
  <c r="E2380" i="5"/>
  <c r="E2381" i="5"/>
  <c r="X2381" i="5" s="1"/>
  <c r="E2382" i="5"/>
  <c r="E2383" i="5"/>
  <c r="X2383" i="5" s="1"/>
  <c r="E2384" i="5"/>
  <c r="E2385" i="5"/>
  <c r="E2386" i="5"/>
  <c r="X2386" i="5" s="1"/>
  <c r="E2387" i="5"/>
  <c r="X2387" i="5" s="1"/>
  <c r="E2388" i="5"/>
  <c r="E2389" i="5"/>
  <c r="X2389" i="5" s="1"/>
  <c r="E2390" i="5"/>
  <c r="E2391" i="5"/>
  <c r="X2391" i="5" s="1"/>
  <c r="E2392" i="5"/>
  <c r="E2393" i="5"/>
  <c r="X2393" i="5" s="1"/>
  <c r="E2394" i="5"/>
  <c r="X2394" i="5" s="1"/>
  <c r="E2395" i="5"/>
  <c r="X2395" i="5" s="1"/>
  <c r="E2396" i="5"/>
  <c r="E2397" i="5"/>
  <c r="X2397" i="5" s="1"/>
  <c r="E2398" i="5"/>
  <c r="E2399" i="5"/>
  <c r="X2399" i="5" s="1"/>
  <c r="E2400" i="5"/>
  <c r="E2401" i="5"/>
  <c r="E2402" i="5"/>
  <c r="X2402" i="5" s="1"/>
  <c r="E2403" i="5"/>
  <c r="X2403" i="5" s="1"/>
  <c r="E2404" i="5"/>
  <c r="E2405" i="5"/>
  <c r="E2406" i="5"/>
  <c r="E2407" i="5"/>
  <c r="X2407" i="5" s="1"/>
  <c r="E2408" i="5"/>
  <c r="E2409" i="5"/>
  <c r="E2410" i="5"/>
  <c r="X2410" i="5" s="1"/>
  <c r="E2411" i="5"/>
  <c r="X2411" i="5" s="1"/>
  <c r="E2412" i="5"/>
  <c r="E2413" i="5"/>
  <c r="X2413" i="5" s="1"/>
  <c r="E2414" i="5"/>
  <c r="E2415" i="5"/>
  <c r="X2415" i="5" s="1"/>
  <c r="E2416" i="5"/>
  <c r="E2417" i="5"/>
  <c r="E2418" i="5"/>
  <c r="X2418" i="5" s="1"/>
  <c r="E2419" i="5"/>
  <c r="X2419" i="5" s="1"/>
  <c r="E2420" i="5"/>
  <c r="E2421" i="5"/>
  <c r="E2422" i="5"/>
  <c r="E2423" i="5"/>
  <c r="X2423" i="5" s="1"/>
  <c r="E2424" i="5"/>
  <c r="E2425" i="5"/>
  <c r="E2426" i="5"/>
  <c r="X2426" i="5" s="1"/>
  <c r="E2427" i="5"/>
  <c r="X2427" i="5" s="1"/>
  <c r="E2428" i="5"/>
  <c r="E2429" i="5"/>
  <c r="X2429" i="5" s="1"/>
  <c r="E2430" i="5"/>
  <c r="E2431" i="5"/>
  <c r="X2431" i="5" s="1"/>
  <c r="E2432" i="5"/>
  <c r="E2433" i="5"/>
  <c r="E2434" i="5"/>
  <c r="X2434" i="5" s="1"/>
  <c r="E2435" i="5"/>
  <c r="X2435" i="5" s="1"/>
  <c r="E2436" i="5"/>
  <c r="E2437" i="5"/>
  <c r="X2437" i="5" s="1"/>
  <c r="E2438" i="5"/>
  <c r="E2439" i="5"/>
  <c r="X2439" i="5" s="1"/>
  <c r="E2440" i="5"/>
  <c r="E2441" i="5"/>
  <c r="E2442" i="5"/>
  <c r="X2442" i="5" s="1"/>
  <c r="E2443" i="5"/>
  <c r="X2443" i="5" s="1"/>
  <c r="E2444" i="5"/>
  <c r="E2445" i="5"/>
  <c r="E2446" i="5"/>
  <c r="E2447" i="5"/>
  <c r="X2447" i="5" s="1"/>
  <c r="E2448" i="5"/>
  <c r="E2449" i="5"/>
  <c r="E2450" i="5"/>
  <c r="E2451" i="5"/>
  <c r="X2451" i="5" s="1"/>
  <c r="E2452" i="5"/>
  <c r="E2453" i="5"/>
  <c r="X2453" i="5" s="1"/>
  <c r="E2454" i="5"/>
  <c r="E2455" i="5"/>
  <c r="X2455" i="5" s="1"/>
  <c r="E2456" i="5"/>
  <c r="E2457" i="5"/>
  <c r="X2457" i="5" s="1"/>
  <c r="E2458" i="5"/>
  <c r="X2458" i="5" s="1"/>
  <c r="E2459" i="5"/>
  <c r="X2459" i="5" s="1"/>
  <c r="E2460" i="5"/>
  <c r="E2461" i="5"/>
  <c r="X2461" i="5" s="1"/>
  <c r="E2462" i="5"/>
  <c r="E2463" i="5"/>
  <c r="X2463" i="5" s="1"/>
  <c r="E2464" i="5"/>
  <c r="E2465" i="5"/>
  <c r="E2466" i="5"/>
  <c r="E2467" i="5"/>
  <c r="X2467" i="5" s="1"/>
  <c r="E2468" i="5"/>
  <c r="E2469" i="5"/>
  <c r="X2469" i="5" s="1"/>
  <c r="E2470" i="5"/>
  <c r="E2471" i="5"/>
  <c r="X2471" i="5" s="1"/>
  <c r="E2472" i="5"/>
  <c r="E2473" i="5"/>
  <c r="E2474" i="5"/>
  <c r="X2474" i="5" s="1"/>
  <c r="E2475" i="5"/>
  <c r="X2475" i="5" s="1"/>
  <c r="E2476" i="5"/>
  <c r="E2477" i="5"/>
  <c r="X2477" i="5" s="1"/>
  <c r="E2478" i="5"/>
  <c r="E2479" i="5"/>
  <c r="X2479" i="5" s="1"/>
  <c r="E2480" i="5"/>
  <c r="E2481" i="5"/>
  <c r="E2482" i="5"/>
  <c r="X2482" i="5" s="1"/>
  <c r="E2483" i="5"/>
  <c r="X2483" i="5" s="1"/>
  <c r="E2484" i="5"/>
  <c r="E2485" i="5"/>
  <c r="E2486" i="5"/>
  <c r="E2487" i="5"/>
  <c r="X2487" i="5" s="1"/>
  <c r="E2488" i="5"/>
  <c r="E2489" i="5"/>
  <c r="E2490" i="5"/>
  <c r="E2491" i="5"/>
  <c r="X2491" i="5" s="1"/>
  <c r="E2492" i="5"/>
  <c r="E2493" i="5"/>
  <c r="E2494" i="5"/>
  <c r="E2495" i="5"/>
  <c r="E2496" i="5"/>
  <c r="E2497" i="5"/>
  <c r="E2498" i="5"/>
  <c r="E2499" i="5"/>
  <c r="E2500" i="5"/>
  <c r="E2501" i="5"/>
  <c r="E2502" i="5"/>
  <c r="E2503" i="5"/>
  <c r="E2504"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c r="B58" i="6"/>
  <c r="G58" i="6" s="1"/>
  <c r="B57" i="6"/>
  <c r="G57" i="6" s="1"/>
  <c r="B56" i="6"/>
  <c r="G56" i="6"/>
  <c r="B55" i="6"/>
  <c r="G55" i="6" s="1"/>
  <c r="B54" i="6"/>
  <c r="G54" i="6" s="1"/>
  <c r="B17" i="6"/>
  <c r="B16" i="6"/>
  <c r="B15" i="6"/>
  <c r="F20" i="6" s="1"/>
  <c r="B14" i="6"/>
  <c r="G14" i="6"/>
  <c r="H14" i="6" s="1"/>
  <c r="H13" i="6"/>
  <c r="B12" i="6"/>
  <c r="G12" i="6"/>
  <c r="H12" i="6" s="1"/>
  <c r="D12" i="6" s="1"/>
  <c r="B11" i="6"/>
  <c r="G11" i="6"/>
  <c r="H11" i="6" s="1"/>
  <c r="D11" i="6" s="1"/>
  <c r="G10" i="6"/>
  <c r="H10" i="6" s="1"/>
  <c r="D10" i="6" s="1"/>
  <c r="G9" i="6"/>
  <c r="H9" i="6" s="1"/>
  <c r="D9" i="6" s="1"/>
  <c r="B8" i="6"/>
  <c r="G8" i="6" s="1"/>
  <c r="H8" i="6" s="1"/>
  <c r="D8" i="6" s="1"/>
  <c r="B7" i="6"/>
  <c r="G7" i="6" s="1"/>
  <c r="H7" i="6" s="1"/>
  <c r="D7" i="6" s="1"/>
  <c r="B6" i="6"/>
  <c r="G6" i="6"/>
  <c r="B5" i="6"/>
  <c r="F64" i="6" s="1"/>
  <c r="B4" i="6"/>
  <c r="G4" i="6"/>
  <c r="H4" i="6"/>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X2217" i="5"/>
  <c r="B2217" i="5"/>
  <c r="B2216" i="5"/>
  <c r="T2216" i="5"/>
  <c r="B2215" i="5"/>
  <c r="S2215" i="5"/>
  <c r="B2214" i="5"/>
  <c r="B2213" i="5"/>
  <c r="S2213" i="5"/>
  <c r="B2212" i="5"/>
  <c r="T2212" i="5"/>
  <c r="B2211" i="5"/>
  <c r="S2211" i="5"/>
  <c r="B2210" i="5"/>
  <c r="X2209" i="5"/>
  <c r="B2209" i="5"/>
  <c r="T2209" i="5"/>
  <c r="B2208" i="5"/>
  <c r="T2208" i="5"/>
  <c r="B2207" i="5"/>
  <c r="S2207" i="5"/>
  <c r="B2206" i="5"/>
  <c r="B2205" i="5"/>
  <c r="S2205" i="5"/>
  <c r="B2204" i="5"/>
  <c r="F2203" i="5"/>
  <c r="B2203" i="5"/>
  <c r="S2203" i="5"/>
  <c r="B2202"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B2075" i="5"/>
  <c r="S2075" i="5"/>
  <c r="B2074" i="5"/>
  <c r="T2074" i="5"/>
  <c r="B2073" i="5"/>
  <c r="X2072"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X1189"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X676" i="5"/>
  <c r="B676" i="5"/>
  <c r="T676" i="5"/>
  <c r="B675" i="5"/>
  <c r="T675" i="5"/>
  <c r="B674" i="5"/>
  <c r="B673" i="5"/>
  <c r="T673" i="5"/>
  <c r="B672" i="5"/>
  <c r="T672" i="5"/>
  <c r="B671" i="5"/>
  <c r="T671" i="5"/>
  <c r="B670" i="5"/>
  <c r="B669" i="5"/>
  <c r="X668" i="5"/>
  <c r="B668" i="5"/>
  <c r="T668" i="5"/>
  <c r="B667" i="5"/>
  <c r="T667" i="5"/>
  <c r="B666" i="5"/>
  <c r="B665" i="5"/>
  <c r="T665" i="5"/>
  <c r="B664" i="5"/>
  <c r="T664" i="5"/>
  <c r="B663" i="5"/>
  <c r="T663" i="5"/>
  <c r="B662" i="5"/>
  <c r="B661" i="5"/>
  <c r="B660" i="5"/>
  <c r="T660" i="5"/>
  <c r="B659" i="5"/>
  <c r="T659"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B90" i="4"/>
  <c r="H67" i="4"/>
  <c r="P47" i="4"/>
  <c r="P46" i="4"/>
  <c r="P45" i="4"/>
  <c r="B45" i="4" s="1"/>
  <c r="A30" i="6" s="1"/>
  <c r="P44" i="4"/>
  <c r="P43" i="4"/>
  <c r="Q43" i="4" s="1"/>
  <c r="P41" i="4"/>
  <c r="P40" i="4"/>
  <c r="P39" i="4"/>
  <c r="P38" i="4"/>
  <c r="B38" i="4" s="1"/>
  <c r="B62" i="4" s="1"/>
  <c r="A44" i="6" s="1"/>
  <c r="P37" i="4"/>
  <c r="Q37" i="4" s="1"/>
  <c r="P35" i="4"/>
  <c r="P34" i="4"/>
  <c r="P33" i="4"/>
  <c r="P32" i="4"/>
  <c r="P31" i="4"/>
  <c r="Q31" i="4" s="1"/>
  <c r="P29" i="4"/>
  <c r="P28" i="4"/>
  <c r="P27" i="4"/>
  <c r="P26" i="4"/>
  <c r="B26" i="4" s="1"/>
  <c r="B32" i="4" s="1"/>
  <c r="A19" i="6" s="1"/>
  <c r="D11" i="4"/>
  <c r="A5" i="4"/>
  <c r="Q4" i="5"/>
  <c r="S2015" i="5"/>
  <c r="T1407" i="5"/>
  <c r="AB1624" i="5"/>
  <c r="S1770" i="5"/>
  <c r="T1781" i="5"/>
  <c r="T1244" i="5"/>
  <c r="T1519" i="5"/>
  <c r="S1477" i="5"/>
  <c r="AB2465" i="5"/>
  <c r="AB720" i="5"/>
  <c r="T1624" i="5"/>
  <c r="T2188" i="5"/>
  <c r="AB841" i="5"/>
  <c r="AB1757" i="5"/>
  <c r="AB858" i="5"/>
  <c r="T1491" i="5"/>
  <c r="AB552" i="5"/>
  <c r="AB1691" i="5"/>
  <c r="AB1731" i="5"/>
  <c r="AB2088" i="5"/>
  <c r="AB579" i="5"/>
  <c r="AB674" i="5"/>
  <c r="T1098" i="5"/>
  <c r="AB1293" i="5"/>
  <c r="T1435" i="5"/>
  <c r="AB1463" i="5"/>
  <c r="T1675" i="5"/>
  <c r="S2038" i="5"/>
  <c r="S853" i="5"/>
  <c r="T2317" i="5"/>
  <c r="AB2413" i="5"/>
  <c r="S778" i="5"/>
  <c r="S1398" i="5"/>
  <c r="AB1566" i="5"/>
  <c r="AB1594" i="5"/>
  <c r="T1684" i="5"/>
  <c r="T2163" i="5"/>
  <c r="T684" i="5"/>
  <c r="S858" i="5"/>
  <c r="AB1022" i="5"/>
  <c r="AB594" i="5"/>
  <c r="AB630" i="5"/>
  <c r="T645" i="5"/>
  <c r="AB1401" i="5"/>
  <c r="S2140" i="5"/>
  <c r="AB902" i="5"/>
  <c r="AB1071" i="5"/>
  <c r="AB1814" i="5"/>
  <c r="AB643" i="5"/>
  <c r="AB1437" i="5"/>
  <c r="S1596" i="5"/>
  <c r="T1814" i="5"/>
  <c r="AB2402" i="5"/>
  <c r="T1078" i="5"/>
  <c r="S1748" i="5"/>
  <c r="T1883" i="5"/>
  <c r="S2428" i="5"/>
  <c r="T788" i="5"/>
  <c r="S918" i="5"/>
  <c r="S1000" i="5"/>
  <c r="AB1115" i="5"/>
  <c r="AB1353" i="5"/>
  <c r="T2060" i="5"/>
  <c r="T2248" i="5"/>
  <c r="T2133" i="5"/>
  <c r="S903" i="5"/>
  <c r="S1465" i="5"/>
  <c r="S2068" i="5"/>
  <c r="AB1140" i="5"/>
  <c r="AB1672" i="5"/>
  <c r="S1754" i="5"/>
  <c r="AB2069" i="5"/>
  <c r="AB2073" i="5"/>
  <c r="R528" i="5"/>
  <c r="T800" i="5"/>
  <c r="AB1079" i="5"/>
  <c r="AB1110" i="5"/>
  <c r="J1479" i="5"/>
  <c r="T1672" i="5"/>
  <c r="T1741" i="5"/>
  <c r="S1899" i="5"/>
  <c r="T1967" i="5"/>
  <c r="T2421" i="5"/>
  <c r="AB2480" i="5"/>
  <c r="H2499"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587" i="5"/>
  <c r="S659" i="5"/>
  <c r="AB1277" i="5"/>
  <c r="T1352" i="5"/>
  <c r="T1414" i="5"/>
  <c r="S1455" i="5"/>
  <c r="S1762" i="5"/>
  <c r="T1791" i="5"/>
  <c r="AB1806" i="5"/>
  <c r="S1821" i="5"/>
  <c r="S2047" i="5"/>
  <c r="T2131" i="5"/>
  <c r="S633" i="5"/>
  <c r="H1230" i="5"/>
  <c r="AB1593" i="5"/>
  <c r="S1696" i="5"/>
  <c r="S1749" i="5"/>
  <c r="S1752" i="5"/>
  <c r="S1766" i="5"/>
  <c r="T1795" i="5"/>
  <c r="T1855" i="5"/>
  <c r="T2019" i="5"/>
  <c r="S2022" i="5"/>
  <c r="AB607" i="5"/>
  <c r="S706" i="5"/>
  <c r="R897" i="5"/>
  <c r="S960" i="5"/>
  <c r="S1255" i="5"/>
  <c r="AB1308" i="5"/>
  <c r="T1315" i="5"/>
  <c r="AB1369" i="5"/>
  <c r="S1386" i="5"/>
  <c r="S1437" i="5"/>
  <c r="I1480" i="5"/>
  <c r="I1487" i="5"/>
  <c r="T1704" i="5"/>
  <c r="S1919" i="5"/>
  <c r="AB2071" i="5"/>
  <c r="AB2166" i="5"/>
  <c r="T2285" i="5"/>
  <c r="T2397" i="5"/>
  <c r="S240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1" i="6"/>
  <c r="X1753" i="5"/>
  <c r="H1753" i="5"/>
  <c r="I764" i="5"/>
  <c r="I2158" i="5"/>
  <c r="H1178" i="5"/>
  <c r="J1218" i="5"/>
  <c r="J1250" i="5"/>
  <c r="AB1312" i="5"/>
  <c r="F2013" i="5"/>
  <c r="X2061" i="5"/>
  <c r="AB2065" i="5"/>
  <c r="AB2152" i="5"/>
  <c r="H2474" i="5"/>
  <c r="AB627" i="5"/>
  <c r="R731" i="5"/>
  <c r="H843" i="5"/>
  <c r="H1208" i="5"/>
  <c r="F1248" i="5"/>
  <c r="AB1753" i="5"/>
  <c r="H2013" i="5"/>
  <c r="F2433" i="5"/>
  <c r="H813" i="5"/>
  <c r="AB1165" i="5"/>
  <c r="AB1249" i="5"/>
  <c r="AB1273" i="5"/>
  <c r="AB1280" i="5"/>
  <c r="AB1317" i="5"/>
  <c r="AB1332" i="5"/>
  <c r="F1387" i="5"/>
  <c r="H1419" i="5"/>
  <c r="R1488" i="5"/>
  <c r="I1593" i="5"/>
  <c r="AB1915" i="5"/>
  <c r="F2072" i="5"/>
  <c r="AB2125" i="5"/>
  <c r="AB2273" i="5"/>
  <c r="H1250" i="5"/>
  <c r="H1443" i="5"/>
  <c r="X2342" i="5"/>
  <c r="AB1058" i="5"/>
  <c r="H1882" i="5"/>
  <c r="AB2030" i="5"/>
  <c r="AB2395" i="5"/>
  <c r="I2210" i="5"/>
  <c r="AB838" i="5"/>
  <c r="AB983" i="5"/>
  <c r="AB1288" i="5"/>
  <c r="AB1455" i="5"/>
  <c r="J1551" i="5"/>
  <c r="AB2146" i="5"/>
  <c r="AB2089" i="5"/>
  <c r="AB666" i="5"/>
  <c r="J1230" i="5"/>
  <c r="AB1241" i="5"/>
  <c r="AB1531" i="5"/>
  <c r="AB1779" i="5"/>
  <c r="J2045" i="5"/>
  <c r="AB2053" i="5"/>
  <c r="AB2225" i="5"/>
  <c r="AB2229" i="5"/>
  <c r="AB2435" i="5"/>
  <c r="X2450" i="5"/>
  <c r="I802" i="5"/>
  <c r="F802" i="5"/>
  <c r="I940" i="5"/>
  <c r="H940" i="5"/>
  <c r="R780" i="5"/>
  <c r="I780" i="5"/>
  <c r="X780" i="5"/>
  <c r="R630" i="5"/>
  <c r="X612" i="5"/>
  <c r="R612" i="5"/>
  <c r="F612" i="5"/>
  <c r="H1165" i="5"/>
  <c r="F1165" i="5"/>
  <c r="F539" i="5"/>
  <c r="I539" i="5"/>
  <c r="J782" i="5"/>
  <c r="X782" i="5"/>
  <c r="F594" i="5"/>
  <c r="T1305" i="5"/>
  <c r="S1305" i="5"/>
  <c r="AB1743" i="5"/>
  <c r="S1743" i="5"/>
  <c r="T1802" i="5"/>
  <c r="AB1802" i="5"/>
  <c r="F1909" i="5"/>
  <c r="R1909" i="5"/>
  <c r="H1909" i="5"/>
  <c r="R2458" i="5"/>
  <c r="I2458"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S613" i="5"/>
  <c r="S750" i="5"/>
  <c r="T766" i="5"/>
  <c r="T784" i="5"/>
  <c r="S794" i="5"/>
  <c r="S838" i="5"/>
  <c r="S847" i="5"/>
  <c r="S915" i="5"/>
  <c r="S998" i="5"/>
  <c r="S1012" i="5"/>
  <c r="S1111" i="5"/>
  <c r="S1161" i="5"/>
  <c r="J1273" i="5"/>
  <c r="I1273" i="5"/>
  <c r="T1310" i="5"/>
  <c r="S1310" i="5"/>
  <c r="T1867" i="5"/>
  <c r="S1867" i="5"/>
  <c r="I2025" i="5"/>
  <c r="H2025" i="5"/>
  <c r="S2269" i="5"/>
  <c r="T2269"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J528" i="5"/>
  <c r="AB536" i="5"/>
  <c r="AB556" i="5"/>
  <c r="AB591" i="5"/>
  <c r="S671" i="5"/>
  <c r="AB710" i="5"/>
  <c r="AB845" i="5"/>
  <c r="S896" i="5"/>
  <c r="AB914" i="5"/>
  <c r="AB959" i="5"/>
  <c r="S972" i="5"/>
  <c r="AB1149" i="5"/>
  <c r="AB1177" i="5"/>
  <c r="S1284" i="5"/>
  <c r="T1284" i="5"/>
  <c r="T1644" i="5"/>
  <c r="S1644" i="5"/>
  <c r="S1793" i="5"/>
  <c r="AB1793" i="5"/>
  <c r="X2073" i="5"/>
  <c r="R2073" i="5"/>
  <c r="H2073" i="5"/>
  <c r="F2073" i="5"/>
  <c r="H2080" i="5"/>
  <c r="F2080" i="5"/>
  <c r="J2289" i="5"/>
  <c r="S2434" i="5"/>
  <c r="T2434" i="5"/>
  <c r="I2249" i="5"/>
  <c r="H2249" i="5"/>
  <c r="F2249"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X1665" i="5"/>
  <c r="S1700" i="5"/>
  <c r="S1716" i="5"/>
  <c r="T1761" i="5"/>
  <c r="S1794" i="5"/>
  <c r="T1797" i="5"/>
  <c r="S1843" i="5"/>
  <c r="AB1941" i="5"/>
  <c r="H1984" i="5"/>
  <c r="R2001" i="5"/>
  <c r="AB2007" i="5"/>
  <c r="X201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T895" i="5"/>
  <c r="AB895" i="5"/>
  <c r="S895" i="5"/>
  <c r="AB1863" i="5"/>
  <c r="T1863" i="5"/>
  <c r="S1863" i="5"/>
  <c r="F586" i="5"/>
  <c r="I714" i="5"/>
  <c r="J714" i="5"/>
  <c r="T738" i="5"/>
  <c r="S738" i="5"/>
  <c r="S1497" i="5"/>
  <c r="T1497" i="5"/>
  <c r="T1447" i="5"/>
  <c r="AB1447" i="5"/>
  <c r="S1447" i="5"/>
  <c r="F574" i="5"/>
  <c r="T641" i="5"/>
  <c r="S641" i="5"/>
  <c r="R562" i="5"/>
  <c r="I1848" i="5"/>
  <c r="H1848" i="5"/>
  <c r="J552" i="5"/>
  <c r="H552" i="5"/>
  <c r="I527" i="5"/>
  <c r="I543" i="5"/>
  <c r="AB560" i="5"/>
  <c r="R584" i="5"/>
  <c r="F584" i="5"/>
  <c r="AB595" i="5"/>
  <c r="I674" i="5"/>
  <c r="R674" i="5"/>
  <c r="F674" i="5"/>
  <c r="T722" i="5"/>
  <c r="S722" i="5"/>
  <c r="S832" i="5"/>
  <c r="T832" i="5"/>
  <c r="AB875" i="5"/>
  <c r="T907" i="5"/>
  <c r="AB907" i="5"/>
  <c r="S907" i="5"/>
  <c r="T919" i="5"/>
  <c r="S919" i="5"/>
  <c r="AB942" i="5"/>
  <c r="J942" i="5"/>
  <c r="H974" i="5"/>
  <c r="AB974" i="5"/>
  <c r="AB990" i="5"/>
  <c r="S990" i="5"/>
  <c r="T1128" i="5"/>
  <c r="S1128" i="5"/>
  <c r="R1210" i="5"/>
  <c r="J1210" i="5"/>
  <c r="I1210" i="5"/>
  <c r="H1210" i="5"/>
  <c r="X604" i="5"/>
  <c r="R604" i="5"/>
  <c r="R644" i="5"/>
  <c r="I722" i="5"/>
  <c r="J722" i="5"/>
  <c r="F788" i="5"/>
  <c r="X788" i="5"/>
  <c r="R851" i="5"/>
  <c r="AB851" i="5"/>
  <c r="T916" i="5"/>
  <c r="S916" i="5"/>
  <c r="T979" i="5"/>
  <c r="S979" i="5"/>
  <c r="X982" i="5"/>
  <c r="AB982" i="5"/>
  <c r="F986" i="5"/>
  <c r="H986" i="5"/>
  <c r="T1026" i="5"/>
  <c r="AB1026" i="5"/>
  <c r="S1026" i="5"/>
  <c r="F1086" i="5"/>
  <c r="AB1086" i="5"/>
  <c r="AB551" i="5"/>
  <c r="F560" i="5"/>
  <c r="AB696" i="5"/>
  <c r="R696" i="5"/>
  <c r="T713" i="5"/>
  <c r="S713" i="5"/>
  <c r="T745" i="5"/>
  <c r="S745" i="5"/>
  <c r="AB808" i="5"/>
  <c r="H872" i="5"/>
  <c r="AB872" i="5"/>
  <c r="AB882" i="5"/>
  <c r="T882" i="5"/>
  <c r="S882" i="5"/>
  <c r="T950" i="5"/>
  <c r="S950" i="5"/>
  <c r="F975" i="5"/>
  <c r="H975" i="5"/>
  <c r="H1103" i="5"/>
  <c r="F1103" i="5"/>
  <c r="X616" i="5"/>
  <c r="R616" i="5"/>
  <c r="S639" i="5"/>
  <c r="T649" i="5"/>
  <c r="S649" i="5"/>
  <c r="R685" i="5"/>
  <c r="H685" i="5"/>
  <c r="T733" i="5"/>
  <c r="S733" i="5"/>
  <c r="F768" i="5"/>
  <c r="X768" i="5"/>
  <c r="F786" i="5"/>
  <c r="AB836" i="5"/>
  <c r="X836" i="5"/>
  <c r="T911" i="5"/>
  <c r="S911" i="5"/>
  <c r="T927" i="5"/>
  <c r="S927" i="5"/>
  <c r="S938" i="5"/>
  <c r="T938" i="5"/>
  <c r="T976" i="5"/>
  <c r="S976" i="5"/>
  <c r="AB1014" i="5"/>
  <c r="T1014" i="5"/>
  <c r="S1014" i="5"/>
  <c r="H1075" i="5"/>
  <c r="F1075" i="5"/>
  <c r="F1083" i="5"/>
  <c r="H1083" i="5"/>
  <c r="X652" i="5"/>
  <c r="T711" i="5"/>
  <c r="S711" i="5"/>
  <c r="S756" i="5"/>
  <c r="T756" i="5"/>
  <c r="I786" i="5"/>
  <c r="T823" i="5"/>
  <c r="S823" i="5"/>
  <c r="H840" i="5"/>
  <c r="F840" i="5"/>
  <c r="T859" i="5"/>
  <c r="S859" i="5"/>
  <c r="AB869" i="5"/>
  <c r="F869" i="5"/>
  <c r="T948" i="5"/>
  <c r="AB948" i="5"/>
  <c r="S948" i="5"/>
  <c r="F1011" i="5"/>
  <c r="AB567" i="5"/>
  <c r="X656" i="5"/>
  <c r="R656" i="5"/>
  <c r="T690" i="5"/>
  <c r="S690" i="5"/>
  <c r="R796" i="5"/>
  <c r="I796" i="5"/>
  <c r="F796" i="5"/>
  <c r="X796"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F1031" i="5"/>
  <c r="T1092" i="5"/>
  <c r="S1092" i="5"/>
  <c r="T1107" i="5"/>
  <c r="AB1107" i="5"/>
  <c r="S1112" i="5"/>
  <c r="F1169" i="5"/>
  <c r="I1169" i="5"/>
  <c r="AB1325" i="5"/>
  <c r="T1368" i="5"/>
  <c r="S1368" i="5"/>
  <c r="T1705" i="5"/>
  <c r="AB1705"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X700" i="5"/>
  <c r="S702" i="5"/>
  <c r="H707" i="5"/>
  <c r="X720" i="5"/>
  <c r="J730" i="5"/>
  <c r="I732" i="5"/>
  <c r="T736" i="5"/>
  <c r="AB741" i="5"/>
  <c r="S754" i="5"/>
  <c r="S774" i="5"/>
  <c r="S835" i="5"/>
  <c r="S841" i="5"/>
  <c r="S862" i="5"/>
  <c r="S864" i="5"/>
  <c r="S873" i="5"/>
  <c r="F889" i="5"/>
  <c r="AB898" i="5"/>
  <c r="S931" i="5"/>
  <c r="S936" i="5"/>
  <c r="AB946" i="5"/>
  <c r="T988" i="5"/>
  <c r="S988" i="5"/>
  <c r="S1074" i="5"/>
  <c r="S1084" i="5"/>
  <c r="S1096" i="5"/>
  <c r="H1102" i="5"/>
  <c r="X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F1082"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AB609" i="5"/>
  <c r="AB622" i="5"/>
  <c r="S647" i="5"/>
  <c r="AB662" i="5"/>
  <c r="AB671" i="5"/>
  <c r="T692" i="5"/>
  <c r="S703" i="5"/>
  <c r="AB708" i="5"/>
  <c r="F712" i="5"/>
  <c r="S721" i="5"/>
  <c r="AB732" i="5"/>
  <c r="S734" i="5"/>
  <c r="S737" i="5"/>
  <c r="AB744" i="5"/>
  <c r="T758" i="5"/>
  <c r="T760" i="5"/>
  <c r="AB782" i="5"/>
  <c r="X809" i="5"/>
  <c r="AB833" i="5"/>
  <c r="AB881" i="5"/>
  <c r="AB890" i="5"/>
  <c r="AB899" i="5"/>
  <c r="S904" i="5"/>
  <c r="T926" i="5"/>
  <c r="F940" i="5"/>
  <c r="AB944"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AB1923" i="5"/>
  <c r="S1923" i="5"/>
  <c r="S2026" i="5"/>
  <c r="T2026" i="5"/>
  <c r="AB1050" i="5"/>
  <c r="T1054" i="5"/>
  <c r="AB1131" i="5"/>
  <c r="T1177" i="5"/>
  <c r="AB1194" i="5"/>
  <c r="S1209" i="5"/>
  <c r="S1252" i="5"/>
  <c r="S1269" i="5"/>
  <c r="S1272" i="5"/>
  <c r="T1273" i="5"/>
  <c r="AB1281" i="5"/>
  <c r="AB1300" i="5"/>
  <c r="J1313" i="5"/>
  <c r="T1316" i="5"/>
  <c r="S1332" i="5"/>
  <c r="AB1348" i="5"/>
  <c r="S1370" i="5"/>
  <c r="I1406" i="5"/>
  <c r="H1406" i="5"/>
  <c r="T1422" i="5"/>
  <c r="R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T1531" i="5"/>
  <c r="AB1539" i="5"/>
  <c r="S1556" i="5"/>
  <c r="T1556" i="5"/>
  <c r="AB1561" i="5"/>
  <c r="T1608" i="5"/>
  <c r="S1608" i="5"/>
  <c r="AB1633" i="5"/>
  <c r="AB1640" i="5"/>
  <c r="AB1680" i="5"/>
  <c r="X1680" i="5"/>
  <c r="T1782" i="5"/>
  <c r="S1782" i="5"/>
  <c r="AB1851" i="5"/>
  <c r="T1851" i="5"/>
  <c r="R1957" i="5"/>
  <c r="I1957" i="5"/>
  <c r="J1957" i="5"/>
  <c r="T1960" i="5"/>
  <c r="AB1960" i="5"/>
  <c r="I2037" i="5"/>
  <c r="R2037" i="5"/>
  <c r="H2037" i="5"/>
  <c r="F2037" i="5"/>
  <c r="J2037" i="5"/>
  <c r="T2206" i="5"/>
  <c r="S2206" i="5"/>
  <c r="AB2236" i="5"/>
  <c r="T2236" i="5"/>
  <c r="S2236" i="5"/>
  <c r="AB1209" i="5"/>
  <c r="S1277" i="5"/>
  <c r="J1524" i="5"/>
  <c r="R1524" i="5"/>
  <c r="F1637" i="5"/>
  <c r="S1660" i="5"/>
  <c r="T1660"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H1245" i="5"/>
  <c r="I1246" i="5"/>
  <c r="S1250" i="5"/>
  <c r="S1253" i="5"/>
  <c r="T1277" i="5"/>
  <c r="S1281" i="5"/>
  <c r="AB1301" i="5"/>
  <c r="I1305" i="5"/>
  <c r="AB1309" i="5"/>
  <c r="S1333" i="5"/>
  <c r="S1344" i="5"/>
  <c r="AB1349" i="5"/>
  <c r="AB1382" i="5"/>
  <c r="AB1393" i="5"/>
  <c r="AB1397" i="5"/>
  <c r="AB1454" i="5"/>
  <c r="H1470" i="5"/>
  <c r="F1470" i="5"/>
  <c r="AB1491"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X2009" i="5"/>
  <c r="F2053" i="5"/>
  <c r="X2065" i="5"/>
  <c r="R2065" i="5"/>
  <c r="J2065" i="5"/>
  <c r="H2065" i="5"/>
  <c r="F2184" i="5"/>
  <c r="F2257" i="5"/>
  <c r="X2350"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AB1880" i="5"/>
  <c r="S1903" i="5"/>
  <c r="X1913" i="5"/>
  <c r="AB1936" i="5"/>
  <c r="X1953" i="5"/>
  <c r="T2010" i="5"/>
  <c r="S2010" i="5"/>
  <c r="T2048" i="5"/>
  <c r="AB2048" i="5"/>
  <c r="X2185" i="5"/>
  <c r="F2185" i="5"/>
  <c r="I2185" i="5"/>
  <c r="H2185" i="5"/>
  <c r="S2352" i="5"/>
  <c r="T2352" i="5"/>
  <c r="R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X2324" i="5"/>
  <c r="R2340" i="5"/>
  <c r="F2340" i="5"/>
  <c r="R2373" i="5"/>
  <c r="J2373" i="5"/>
  <c r="I2373" i="5"/>
  <c r="AB1831" i="5"/>
  <c r="S1834" i="5"/>
  <c r="AB1864" i="5"/>
  <c r="R1890" i="5"/>
  <c r="S2018" i="5"/>
  <c r="S2031" i="5"/>
  <c r="T2035" i="5"/>
  <c r="S2035" i="5"/>
  <c r="I2245" i="5"/>
  <c r="R2245" i="5"/>
  <c r="J2245" i="5"/>
  <c r="H2245" i="5"/>
  <c r="F2245" i="5"/>
  <c r="X2245" i="5"/>
  <c r="I2273" i="5"/>
  <c r="H2273" i="5"/>
  <c r="F2356" i="5"/>
  <c r="R2356" i="5"/>
  <c r="X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X2436"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X548" i="5"/>
  <c r="J548" i="5"/>
  <c r="H548" i="5"/>
  <c r="F548" i="5"/>
  <c r="R693" i="5"/>
  <c r="J693" i="5"/>
  <c r="H693" i="5"/>
  <c r="R699" i="5"/>
  <c r="H699" i="5"/>
  <c r="R704" i="5"/>
  <c r="H704" i="5"/>
  <c r="X620" i="5"/>
  <c r="R620" i="5"/>
  <c r="J620" i="5"/>
  <c r="F620" i="5"/>
  <c r="R532" i="5"/>
  <c r="H532" i="5"/>
  <c r="X660" i="5"/>
  <c r="R660" i="5"/>
  <c r="F660" i="5"/>
  <c r="AB867" i="5"/>
  <c r="J867" i="5"/>
  <c r="T1003" i="5"/>
  <c r="S1003" i="5"/>
  <c r="AB1003" i="5"/>
  <c r="AB529" i="5"/>
  <c r="R606" i="5"/>
  <c r="F606" i="5"/>
  <c r="J642" i="5"/>
  <c r="R642" i="5"/>
  <c r="F642" i="5"/>
  <c r="H844" i="5"/>
  <c r="J844" i="5"/>
  <c r="R760" i="5"/>
  <c r="I760" i="5"/>
  <c r="F760" i="5"/>
  <c r="X760" i="5"/>
  <c r="H523" i="5"/>
  <c r="F523" i="5"/>
  <c r="R566" i="5"/>
  <c r="F566" i="5"/>
  <c r="J638" i="5"/>
  <c r="R638" i="5"/>
  <c r="F638" i="5"/>
  <c r="I726" i="5"/>
  <c r="F726" i="5"/>
  <c r="X726" i="5"/>
  <c r="I742" i="5"/>
  <c r="F742" i="5"/>
  <c r="X742" i="5"/>
  <c r="AB545" i="5"/>
  <c r="J540" i="5"/>
  <c r="R544" i="5"/>
  <c r="J544" i="5"/>
  <c r="H544" i="5"/>
  <c r="X564" i="5"/>
  <c r="F564" i="5"/>
  <c r="R564" i="5"/>
  <c r="AB611" i="5"/>
  <c r="AB623" i="5"/>
  <c r="S623" i="5"/>
  <c r="T655" i="5"/>
  <c r="S655" i="5"/>
  <c r="I666" i="5"/>
  <c r="R666" i="5"/>
  <c r="J666" i="5"/>
  <c r="F666" i="5"/>
  <c r="S704" i="5"/>
  <c r="AB704" i="5"/>
  <c r="T704" i="5"/>
  <c r="I734" i="5"/>
  <c r="J734" i="5"/>
  <c r="F734" i="5"/>
  <c r="X734" i="5"/>
  <c r="AB752" i="5"/>
  <c r="R752" i="5"/>
  <c r="AB849" i="5"/>
  <c r="T849" i="5"/>
  <c r="S849" i="5"/>
  <c r="H1006" i="5"/>
  <c r="F1006" i="5"/>
  <c r="X1006" i="5"/>
  <c r="R1408" i="5"/>
  <c r="J1408" i="5"/>
  <c r="I1414" i="5"/>
  <c r="R1414" i="5"/>
  <c r="H1414" i="5"/>
  <c r="F1414" i="5"/>
  <c r="R1553" i="5"/>
  <c r="F1553" i="5"/>
  <c r="AB537" i="5"/>
  <c r="H543" i="5"/>
  <c r="R556" i="5"/>
  <c r="J556" i="5"/>
  <c r="H563" i="5"/>
  <c r="F563" i="5"/>
  <c r="AB571" i="5"/>
  <c r="T623" i="5"/>
  <c r="R626" i="5"/>
  <c r="F626" i="5"/>
  <c r="I658" i="5"/>
  <c r="R658" i="5"/>
  <c r="J658" i="5"/>
  <c r="F658" i="5"/>
  <c r="AB661" i="5"/>
  <c r="T661" i="5"/>
  <c r="R683" i="5"/>
  <c r="H683" i="5"/>
  <c r="S724" i="5"/>
  <c r="AB724" i="5"/>
  <c r="T724" i="5"/>
  <c r="H770" i="5"/>
  <c r="J770" i="5"/>
  <c r="I770" i="5"/>
  <c r="F770" i="5"/>
  <c r="R901" i="5"/>
  <c r="J901" i="5"/>
  <c r="F901" i="5"/>
  <c r="T932" i="5"/>
  <c r="S932" i="5"/>
  <c r="H539" i="5"/>
  <c r="H547" i="5"/>
  <c r="I551" i="5"/>
  <c r="H551" i="5"/>
  <c r="F551" i="5"/>
  <c r="X552" i="5"/>
  <c r="F552" i="5"/>
  <c r="R552" i="5"/>
  <c r="X560" i="5"/>
  <c r="R560" i="5"/>
  <c r="J560" i="5"/>
  <c r="H560" i="5"/>
  <c r="AB563" i="5"/>
  <c r="R582" i="5"/>
  <c r="F582" i="5"/>
  <c r="X628" i="5"/>
  <c r="R628" i="5"/>
  <c r="J628" i="5"/>
  <c r="F628" i="5"/>
  <c r="AB631" i="5"/>
  <c r="I694" i="5"/>
  <c r="J694" i="5"/>
  <c r="F694" i="5"/>
  <c r="X694" i="5"/>
  <c r="J724" i="5"/>
  <c r="I724" i="5"/>
  <c r="F831" i="5"/>
  <c r="R831" i="5"/>
  <c r="H831" i="5"/>
  <c r="R598" i="5"/>
  <c r="F598" i="5"/>
  <c r="R618" i="5"/>
  <c r="R691" i="5"/>
  <c r="H691" i="5"/>
  <c r="H814" i="5"/>
  <c r="X828" i="5"/>
  <c r="J828" i="5"/>
  <c r="H828" i="5"/>
  <c r="F828" i="5"/>
  <c r="T884" i="5"/>
  <c r="S884" i="5"/>
  <c r="T971" i="5"/>
  <c r="AB971" i="5"/>
  <c r="S971" i="5"/>
  <c r="AB533" i="5"/>
  <c r="R536" i="5"/>
  <c r="AB547" i="5"/>
  <c r="AB555" i="5"/>
  <c r="I576" i="5"/>
  <c r="X584" i="5"/>
  <c r="J584" i="5"/>
  <c r="R586" i="5"/>
  <c r="AB599" i="5"/>
  <c r="F618" i="5"/>
  <c r="X636" i="5"/>
  <c r="F636" i="5"/>
  <c r="R636" i="5"/>
  <c r="J636" i="5"/>
  <c r="AB651" i="5"/>
  <c r="S651" i="5"/>
  <c r="AB677" i="5"/>
  <c r="T677" i="5"/>
  <c r="T698" i="5"/>
  <c r="S698" i="5"/>
  <c r="S716" i="5"/>
  <c r="AB716" i="5"/>
  <c r="T716" i="5"/>
  <c r="F736" i="5"/>
  <c r="J736" i="5"/>
  <c r="I736" i="5"/>
  <c r="X736" i="5"/>
  <c r="S746" i="5"/>
  <c r="T746" i="5"/>
  <c r="R776" i="5"/>
  <c r="I776" i="5"/>
  <c r="F776" i="5"/>
  <c r="X776" i="5"/>
  <c r="H790" i="5"/>
  <c r="X790" i="5"/>
  <c r="J790" i="5"/>
  <c r="I790" i="5"/>
  <c r="F790" i="5"/>
  <c r="R933" i="5"/>
  <c r="J933" i="5"/>
  <c r="F933" i="5"/>
  <c r="T955" i="5"/>
  <c r="AB955" i="5"/>
  <c r="S955" i="5"/>
  <c r="T962" i="5"/>
  <c r="S962" i="5"/>
  <c r="AB967" i="5"/>
  <c r="J967" i="5"/>
  <c r="H1018" i="5"/>
  <c r="F1018" i="5"/>
  <c r="X1114" i="5"/>
  <c r="H1114" i="5"/>
  <c r="F1114" i="5"/>
  <c r="H540" i="5"/>
  <c r="F544" i="5"/>
  <c r="AB559" i="5"/>
  <c r="R614" i="5"/>
  <c r="AB619" i="5"/>
  <c r="T619" i="5"/>
  <c r="S619" i="5"/>
  <c r="X624" i="5"/>
  <c r="F624" i="5"/>
  <c r="R624" i="5"/>
  <c r="J624" i="5"/>
  <c r="R692" i="5"/>
  <c r="J692" i="5"/>
  <c r="I692" i="5"/>
  <c r="X692" i="5"/>
  <c r="J708" i="5"/>
  <c r="I708" i="5"/>
  <c r="J716" i="5"/>
  <c r="I716" i="5"/>
  <c r="F716" i="5"/>
  <c r="F720" i="5"/>
  <c r="J728" i="5"/>
  <c r="F728" i="5"/>
  <c r="X728" i="5"/>
  <c r="T749" i="5"/>
  <c r="AB749" i="5"/>
  <c r="AB757" i="5"/>
  <c r="S762" i="5"/>
  <c r="T762" i="5"/>
  <c r="S813" i="5"/>
  <c r="AB813" i="5"/>
  <c r="T813" i="5"/>
  <c r="F829" i="5"/>
  <c r="T878" i="5"/>
  <c r="S878" i="5"/>
  <c r="J899" i="5"/>
  <c r="R540" i="5"/>
  <c r="J564" i="5"/>
  <c r="X568" i="5"/>
  <c r="R568" i="5"/>
  <c r="J568" i="5"/>
  <c r="X572" i="5"/>
  <c r="F572" i="5"/>
  <c r="R572" i="5"/>
  <c r="R610" i="5"/>
  <c r="F610" i="5"/>
  <c r="R622" i="5"/>
  <c r="F622" i="5"/>
  <c r="H632" i="5"/>
  <c r="AB635" i="5"/>
  <c r="S635" i="5"/>
  <c r="I654" i="5"/>
  <c r="R654" i="5"/>
  <c r="J654" i="5"/>
  <c r="F654" i="5"/>
  <c r="X654" i="5"/>
  <c r="H757" i="5"/>
  <c r="R767" i="5"/>
  <c r="T821" i="5"/>
  <c r="S821" i="5"/>
  <c r="J826" i="5"/>
  <c r="I826" i="5"/>
  <c r="F826"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X764" i="5"/>
  <c r="AB766" i="5"/>
  <c r="R766" i="5"/>
  <c r="H778" i="5"/>
  <c r="J778" i="5"/>
  <c r="T802" i="5"/>
  <c r="H824" i="5"/>
  <c r="X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H1034" i="5"/>
  <c r="F1034" i="5"/>
  <c r="H1046" i="5"/>
  <c r="X1046" i="5"/>
  <c r="H1091" i="5"/>
  <c r="J1091" i="5"/>
  <c r="F1091" i="5"/>
  <c r="H1118" i="5"/>
  <c r="F1118" i="5"/>
  <c r="R1132" i="5"/>
  <c r="X1132" i="5"/>
  <c r="J1185" i="5"/>
  <c r="X1185" i="5"/>
  <c r="AB679" i="5"/>
  <c r="T770" i="5"/>
  <c r="S770" i="5"/>
  <c r="H782" i="5"/>
  <c r="I782" i="5"/>
  <c r="F782" i="5"/>
  <c r="R784" i="5"/>
  <c r="F784" i="5"/>
  <c r="T790" i="5"/>
  <c r="S790" i="5"/>
  <c r="H802" i="5"/>
  <c r="J802" i="5"/>
  <c r="R804" i="5"/>
  <c r="X804" i="5"/>
  <c r="I812" i="5"/>
  <c r="X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J1027" i="5"/>
  <c r="H1027" i="5"/>
  <c r="F1027" i="5"/>
  <c r="AB1030" i="5"/>
  <c r="T1030" i="5"/>
  <c r="S1030" i="5"/>
  <c r="J1047" i="5"/>
  <c r="H1047" i="5"/>
  <c r="H1050" i="5"/>
  <c r="F1050" i="5"/>
  <c r="H1063" i="5"/>
  <c r="J1063" i="5"/>
  <c r="F1063" i="5"/>
  <c r="T1087" i="5"/>
  <c r="S1087" i="5"/>
  <c r="AB1087" i="5"/>
  <c r="T1108" i="5"/>
  <c r="S1108" i="5"/>
  <c r="H1130" i="5"/>
  <c r="F1130" i="5"/>
  <c r="R1147" i="5"/>
  <c r="H1147" i="5"/>
  <c r="J1147" i="5"/>
  <c r="F1147"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J1019" i="5"/>
  <c r="H1019" i="5"/>
  <c r="F1019" i="5"/>
  <c r="AB1027" i="5"/>
  <c r="F1047" i="5"/>
  <c r="F1087" i="5"/>
  <c r="J1087" i="5"/>
  <c r="H1087" i="5"/>
  <c r="T1119" i="5"/>
  <c r="AB1119" i="5"/>
  <c r="S111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X800" i="5"/>
  <c r="J812" i="5"/>
  <c r="T820" i="5"/>
  <c r="F830" i="5"/>
  <c r="F832" i="5"/>
  <c r="AB834" i="5"/>
  <c r="S834" i="5"/>
  <c r="AB846" i="5"/>
  <c r="F862" i="5"/>
  <c r="AB866" i="5"/>
  <c r="T872" i="5"/>
  <c r="S872" i="5"/>
  <c r="R881" i="5"/>
  <c r="F881" i="5"/>
  <c r="AB883" i="5"/>
  <c r="T886" i="5"/>
  <c r="T902" i="5"/>
  <c r="S902" i="5"/>
  <c r="F910" i="5"/>
  <c r="J917" i="5"/>
  <c r="J995" i="5"/>
  <c r="H995" i="5"/>
  <c r="F995" i="5"/>
  <c r="J999" i="5"/>
  <c r="H999" i="5"/>
  <c r="F999" i="5"/>
  <c r="AB1002" i="5"/>
  <c r="T1002" i="5"/>
  <c r="S1002" i="5"/>
  <c r="T1100" i="5"/>
  <c r="S1100" i="5"/>
  <c r="S1169" i="5"/>
  <c r="AB1169" i="5"/>
  <c r="T1169" i="5"/>
  <c r="AB606" i="5"/>
  <c r="J616" i="5"/>
  <c r="F630" i="5"/>
  <c r="F652" i="5"/>
  <c r="F668" i="5"/>
  <c r="AB670" i="5"/>
  <c r="H688" i="5"/>
  <c r="S697" i="5"/>
  <c r="J700" i="5"/>
  <c r="H738" i="5"/>
  <c r="I740" i="5"/>
  <c r="J758" i="5"/>
  <c r="R768" i="5"/>
  <c r="I768" i="5"/>
  <c r="F772" i="5"/>
  <c r="T776" i="5"/>
  <c r="R788" i="5"/>
  <c r="I788" i="5"/>
  <c r="T792" i="5"/>
  <c r="J798" i="5"/>
  <c r="I800" i="5"/>
  <c r="S804" i="5"/>
  <c r="T804" i="5"/>
  <c r="AB812" i="5"/>
  <c r="J820" i="5"/>
  <c r="F820" i="5"/>
  <c r="X820" i="5"/>
  <c r="H825" i="5"/>
  <c r="J825" i="5"/>
  <c r="AB829" i="5"/>
  <c r="J832" i="5"/>
  <c r="J848" i="5"/>
  <c r="H848" i="5"/>
  <c r="T887" i="5"/>
  <c r="S887" i="5"/>
  <c r="H926" i="5"/>
  <c r="J926" i="5"/>
  <c r="F926"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J1111" i="5"/>
  <c r="S1122" i="5"/>
  <c r="S1123" i="5"/>
  <c r="AB1138" i="5"/>
  <c r="T1149" i="5"/>
  <c r="T1153" i="5"/>
  <c r="X1160" i="5"/>
  <c r="J1166" i="5"/>
  <c r="S1172" i="5"/>
  <c r="S1173" i="5"/>
  <c r="S1180" i="5"/>
  <c r="T1180" i="5"/>
  <c r="S1181" i="5"/>
  <c r="S1185" i="5"/>
  <c r="S1189" i="5"/>
  <c r="T1202" i="5"/>
  <c r="AB1202" i="5"/>
  <c r="S1202" i="5"/>
  <c r="S1205" i="5"/>
  <c r="AB1205" i="5"/>
  <c r="X1209" i="5"/>
  <c r="AB1213" i="5"/>
  <c r="R1229" i="5"/>
  <c r="H1229" i="5"/>
  <c r="F1229" i="5"/>
  <c r="X1229" i="5"/>
  <c r="J1229" i="5"/>
  <c r="T1311" i="5"/>
  <c r="S1311" i="5"/>
  <c r="AB822" i="5"/>
  <c r="S883" i="5"/>
  <c r="X888" i="5"/>
  <c r="AB920" i="5"/>
  <c r="S939" i="5"/>
  <c r="AB940" i="5"/>
  <c r="AB952" i="5"/>
  <c r="X966" i="5"/>
  <c r="F973" i="5"/>
  <c r="S975" i="5"/>
  <c r="AB979" i="5"/>
  <c r="S991" i="5"/>
  <c r="S1006" i="5"/>
  <c r="J1011" i="5"/>
  <c r="X1022" i="5"/>
  <c r="J1031" i="5"/>
  <c r="R1035" i="5"/>
  <c r="AB1039" i="5"/>
  <c r="S1051" i="5"/>
  <c r="I1055" i="5"/>
  <c r="J1083" i="5"/>
  <c r="S1094" i="5"/>
  <c r="S1102" i="5"/>
  <c r="S1103" i="5"/>
  <c r="I1107" i="5"/>
  <c r="AB1111" i="5"/>
  <c r="T1122" i="5"/>
  <c r="AB1123" i="5"/>
  <c r="X1126" i="5"/>
  <c r="S1165" i="5"/>
  <c r="R1166" i="5"/>
  <c r="AB1172" i="5"/>
  <c r="T1173" i="5"/>
  <c r="R1178" i="5"/>
  <c r="I1178" i="5"/>
  <c r="R1205" i="5"/>
  <c r="J1205" i="5"/>
  <c r="I1205" i="5"/>
  <c r="H1236" i="5"/>
  <c r="X1236" i="5"/>
  <c r="AB850" i="5"/>
  <c r="AB939" i="5"/>
  <c r="H954" i="5"/>
  <c r="AB1015" i="5"/>
  <c r="AB1035" i="5"/>
  <c r="AB1055" i="5"/>
  <c r="AB1066" i="5"/>
  <c r="AB1083" i="5"/>
  <c r="T1094" i="5"/>
  <c r="R1095" i="5"/>
  <c r="F1099" i="5"/>
  <c r="J1103" i="5"/>
  <c r="T1124" i="5"/>
  <c r="S1124" i="5"/>
  <c r="AB1130" i="5"/>
  <c r="I1136" i="5"/>
  <c r="J1136" i="5"/>
  <c r="F1154" i="5"/>
  <c r="J1154" i="5"/>
  <c r="AB1181" i="5"/>
  <c r="AB1189" i="5"/>
  <c r="S1201" i="5"/>
  <c r="AB1201" i="5"/>
  <c r="R1213" i="5"/>
  <c r="H1213" i="5"/>
  <c r="F1213" i="5"/>
  <c r="X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J1075" i="5"/>
  <c r="AB1078" i="5"/>
  <c r="H1098" i="5"/>
  <c r="F1111" i="5"/>
  <c r="T1116" i="5"/>
  <c r="S1116" i="5"/>
  <c r="AB1127" i="5"/>
  <c r="F1143" i="5"/>
  <c r="H1154" i="5"/>
  <c r="AB1159" i="5"/>
  <c r="R1161" i="5"/>
  <c r="H1161" i="5"/>
  <c r="AB1168" i="5"/>
  <c r="S1168" i="5"/>
  <c r="R1186" i="5"/>
  <c r="H1186" i="5"/>
  <c r="H1221" i="5"/>
  <c r="AB1239" i="5"/>
  <c r="S1239" i="5"/>
  <c r="S968" i="5"/>
  <c r="F991" i="5"/>
  <c r="AB1007" i="5"/>
  <c r="S1016" i="5"/>
  <c r="S1036" i="5"/>
  <c r="AB1047" i="5"/>
  <c r="S1056" i="5"/>
  <c r="AB1075" i="5"/>
  <c r="T1095" i="5"/>
  <c r="S1095" i="5"/>
  <c r="S1106" i="5"/>
  <c r="J1119" i="5"/>
  <c r="S1130" i="5"/>
  <c r="T1137" i="5"/>
  <c r="S1151" i="5"/>
  <c r="T1151" i="5"/>
  <c r="I1152" i="5"/>
  <c r="X1152" i="5"/>
  <c r="I1154" i="5"/>
  <c r="R1169" i="5"/>
  <c r="X1169" i="5"/>
  <c r="F1173" i="5"/>
  <c r="S1177" i="5"/>
  <c r="AB1184" i="5"/>
  <c r="S1197" i="5"/>
  <c r="J1249" i="5"/>
  <c r="X1249" i="5"/>
  <c r="J1261" i="5"/>
  <c r="I1261" i="5"/>
  <c r="F1261" i="5"/>
  <c r="AB1264" i="5"/>
  <c r="T1264" i="5"/>
  <c r="S1264" i="5"/>
  <c r="F1464" i="5"/>
  <c r="X1066" i="5"/>
  <c r="F1066" i="5"/>
  <c r="H1099" i="5"/>
  <c r="H1173" i="5"/>
  <c r="AB1185" i="5"/>
  <c r="H1189" i="5"/>
  <c r="F1189" i="5"/>
  <c r="R1197" i="5"/>
  <c r="H1197" i="5"/>
  <c r="F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X1465" i="5"/>
  <c r="T1541" i="5"/>
  <c r="S1541" i="5"/>
  <c r="J1546" i="5"/>
  <c r="H1546" i="5"/>
  <c r="I1546" i="5"/>
  <c r="F1546" i="5"/>
  <c r="T1676" i="5"/>
  <c r="S1676" i="5"/>
  <c r="S1207" i="5"/>
  <c r="S1220" i="5"/>
  <c r="AB1256" i="5"/>
  <c r="AB1269" i="5"/>
  <c r="T1271" i="5"/>
  <c r="S1271" i="5"/>
  <c r="S1279" i="5"/>
  <c r="AB1285" i="5"/>
  <c r="F1356" i="5"/>
  <c r="X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I1956" i="5"/>
  <c r="H1956" i="5"/>
  <c r="F1956" i="5"/>
  <c r="AB1451" i="5"/>
  <c r="J1515" i="5"/>
  <c r="T1597" i="5"/>
  <c r="AB1597" i="5"/>
  <c r="T1612" i="5"/>
  <c r="S1612" i="5"/>
  <c r="AB1632" i="5"/>
  <c r="T1655" i="5"/>
  <c r="S1655" i="5"/>
  <c r="T1687" i="5"/>
  <c r="S1687" i="5"/>
  <c r="X1721" i="5"/>
  <c r="I1721" i="5"/>
  <c r="H1721" i="5"/>
  <c r="F1721" i="5"/>
  <c r="F1728" i="5"/>
  <c r="AB1782" i="5"/>
  <c r="AB1801" i="5"/>
  <c r="F1801" i="5"/>
  <c r="T1813" i="5"/>
  <c r="AB1813" i="5"/>
  <c r="F1939" i="5"/>
  <c r="T1300" i="5"/>
  <c r="H1304" i="5"/>
  <c r="T1332" i="5"/>
  <c r="S1339" i="5"/>
  <c r="AB1360" i="5"/>
  <c r="F1371" i="5"/>
  <c r="F1380" i="5"/>
  <c r="F1450" i="5"/>
  <c r="I1468" i="5"/>
  <c r="AB1481" i="5"/>
  <c r="S1481" i="5"/>
  <c r="T1485" i="5"/>
  <c r="T1489" i="5"/>
  <c r="H1491" i="5"/>
  <c r="S1499" i="5"/>
  <c r="H1508" i="5"/>
  <c r="S1523" i="5"/>
  <c r="I1525" i="5"/>
  <c r="AB1529" i="5"/>
  <c r="S1529" i="5"/>
  <c r="AB1569" i="5"/>
  <c r="X1625" i="5"/>
  <c r="H1625"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J1893" i="5"/>
  <c r="I1893" i="5"/>
  <c r="AB1232" i="5"/>
  <c r="AB1248" i="5"/>
  <c r="S1267" i="5"/>
  <c r="S1286" i="5"/>
  <c r="S1299" i="5"/>
  <c r="S1318" i="5"/>
  <c r="S1320" i="5"/>
  <c r="S1331" i="5"/>
  <c r="AB1336" i="5"/>
  <c r="T1338" i="5"/>
  <c r="S1358" i="5"/>
  <c r="S1380" i="5"/>
  <c r="AB1389" i="5"/>
  <c r="T1410" i="5"/>
  <c r="S1423" i="5"/>
  <c r="S1425" i="5"/>
  <c r="S1433"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R1933" i="5"/>
  <c r="T1946" i="5"/>
  <c r="S1946" i="5"/>
  <c r="I1948" i="5"/>
  <c r="H1948" i="5"/>
  <c r="R1981" i="5"/>
  <c r="F1981" i="5"/>
  <c r="J1981" i="5"/>
  <c r="I1981" i="5"/>
  <c r="H1981" i="5"/>
  <c r="F2043" i="5"/>
  <c r="AB1697" i="5"/>
  <c r="S1753" i="5"/>
  <c r="T1854" i="5"/>
  <c r="S1854" i="5"/>
  <c r="R1884" i="5"/>
  <c r="I1884" i="5"/>
  <c r="J1961" i="5"/>
  <c r="I1961" i="5"/>
  <c r="H1961" i="5"/>
  <c r="F1961" i="5"/>
  <c r="X1961" i="5"/>
  <c r="F1988" i="5"/>
  <c r="I1988" i="5"/>
  <c r="H1988" i="5"/>
  <c r="J2029" i="5"/>
  <c r="I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X1993" i="5"/>
  <c r="AB2000" i="5"/>
  <c r="F2004" i="5"/>
  <c r="J2013" i="5"/>
  <c r="I2013" i="5"/>
  <c r="X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S1915" i="5"/>
  <c r="S1934" i="5"/>
  <c r="F1937" i="5"/>
  <c r="AB1944" i="5"/>
  <c r="T1966" i="5"/>
  <c r="T1974" i="5"/>
  <c r="H1976" i="5"/>
  <c r="F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AB1975" i="5"/>
  <c r="S1975" i="5"/>
  <c r="I1976" i="5"/>
  <c r="F1984" i="5"/>
  <c r="AB1990" i="5"/>
  <c r="S1990" i="5"/>
  <c r="I1993" i="5"/>
  <c r="T1996" i="5"/>
  <c r="AB1996" i="5"/>
  <c r="S1999" i="5"/>
  <c r="H2001" i="5"/>
  <c r="F2001" i="5"/>
  <c r="I2004" i="5"/>
  <c r="J2005" i="5"/>
  <c r="T2007" i="5"/>
  <c r="F2020" i="5"/>
  <c r="H2021" i="5"/>
  <c r="X2021" i="5"/>
  <c r="J2021" i="5"/>
  <c r="X2025" i="5"/>
  <c r="T2030" i="5"/>
  <c r="AB2043" i="5"/>
  <c r="T2043" i="5"/>
  <c r="I2048" i="5"/>
  <c r="T2080" i="5"/>
  <c r="R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R2229" i="5"/>
  <c r="J2229" i="5"/>
  <c r="H2229" i="5"/>
  <c r="F2229" i="5"/>
  <c r="H2256" i="5"/>
  <c r="X2256" i="5"/>
  <c r="AB2116" i="5"/>
  <c r="F2116" i="5"/>
  <c r="S2124" i="5"/>
  <c r="F2132" i="5"/>
  <c r="X2132" i="5"/>
  <c r="H2137" i="5"/>
  <c r="X2161" i="5"/>
  <c r="I2241" i="5"/>
  <c r="R2241" i="5"/>
  <c r="J2241" i="5"/>
  <c r="H2241" i="5"/>
  <c r="F2241" i="5"/>
  <c r="T2281" i="5"/>
  <c r="S2281" i="5"/>
  <c r="H2353" i="5"/>
  <c r="X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S2153" i="5"/>
  <c r="AB2153" i="5"/>
  <c r="R2162" i="5"/>
  <c r="I2162" i="5"/>
  <c r="H2162" i="5"/>
  <c r="AB2204" i="5"/>
  <c r="T2204" i="5"/>
  <c r="T2228" i="5"/>
  <c r="S2228" i="5"/>
  <c r="H2260" i="5"/>
  <c r="F2260" i="5"/>
  <c r="X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J2477" i="5"/>
  <c r="I2477" i="5"/>
  <c r="H2477" i="5"/>
  <c r="H2488" i="5"/>
  <c r="F2488" i="5"/>
  <c r="X2488" i="5"/>
  <c r="AB2189" i="5"/>
  <c r="T2194" i="5"/>
  <c r="T2202" i="5"/>
  <c r="T2210" i="5"/>
  <c r="AB2218" i="5"/>
  <c r="J2309" i="5"/>
  <c r="R2351" i="5"/>
  <c r="J2351" i="5"/>
  <c r="I2351" i="5"/>
  <c r="F2351" i="5"/>
  <c r="H2355" i="5"/>
  <c r="F2355" i="5"/>
  <c r="R2355" i="5"/>
  <c r="J2355" i="5"/>
  <c r="I2355" i="5"/>
  <c r="H2425" i="5"/>
  <c r="AB2438" i="5"/>
  <c r="S2438" i="5"/>
  <c r="T2438" i="5"/>
  <c r="H2443" i="5"/>
  <c r="I2443" i="5"/>
  <c r="F2443" i="5"/>
  <c r="R2443" i="5"/>
  <c r="J2443" i="5"/>
  <c r="I2492" i="5"/>
  <c r="F2492" i="5"/>
  <c r="X2492" i="5"/>
  <c r="AB2137" i="5"/>
  <c r="I2150" i="5"/>
  <c r="F2157" i="5"/>
  <c r="S2180" i="5"/>
  <c r="S2183" i="5"/>
  <c r="S2187" i="5"/>
  <c r="AB2221" i="5"/>
  <c r="S2226" i="5"/>
  <c r="T2240" i="5"/>
  <c r="AB2248" i="5"/>
  <c r="AB2257" i="5"/>
  <c r="AB2261" i="5"/>
  <c r="AB2265" i="5"/>
  <c r="AB2275" i="5"/>
  <c r="T2288" i="5"/>
  <c r="T2302" i="5"/>
  <c r="AB2302" i="5"/>
  <c r="H2303" i="5"/>
  <c r="AB2307" i="5"/>
  <c r="J2346" i="5"/>
  <c r="I2346" i="5"/>
  <c r="F2346" i="5"/>
  <c r="H2351" i="5"/>
  <c r="H2492" i="5"/>
  <c r="AB2112" i="5"/>
  <c r="J2150" i="5"/>
  <c r="T2161" i="5"/>
  <c r="T2173" i="5"/>
  <c r="T2181" i="5"/>
  <c r="AB2185" i="5"/>
  <c r="T2187" i="5"/>
  <c r="AB2197" i="5"/>
  <c r="AB2200" i="5"/>
  <c r="AB2213" i="5"/>
  <c r="AB2216" i="5"/>
  <c r="AB2253" i="5"/>
  <c r="S2270" i="5"/>
  <c r="AB2277" i="5"/>
  <c r="AB2293" i="5"/>
  <c r="J2293" i="5"/>
  <c r="S2296" i="5"/>
  <c r="I2303" i="5"/>
  <c r="F2309" i="5"/>
  <c r="F2310" i="5"/>
  <c r="T2315" i="5"/>
  <c r="S2315" i="5"/>
  <c r="S2322" i="5"/>
  <c r="F2329" i="5"/>
  <c r="H2329" i="5"/>
  <c r="AB2345" i="5"/>
  <c r="T2345" i="5"/>
  <c r="J2359" i="5"/>
  <c r="R2359" i="5"/>
  <c r="H2359" i="5"/>
  <c r="R2385" i="5"/>
  <c r="J2385" i="5"/>
  <c r="I2385" i="5"/>
  <c r="H2385" i="5"/>
  <c r="F2385" i="5"/>
  <c r="X2385" i="5"/>
  <c r="H2429" i="5"/>
  <c r="H2441" i="5"/>
  <c r="F2441" i="5"/>
  <c r="R2441" i="5"/>
  <c r="J2441" i="5"/>
  <c r="I2441" i="5"/>
  <c r="F2451" i="5"/>
  <c r="R2461" i="5"/>
  <c r="I2461" i="5"/>
  <c r="F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J2375" i="5"/>
  <c r="R2375" i="5"/>
  <c r="H2375" i="5"/>
  <c r="T2410" i="5"/>
  <c r="AB2410" i="5"/>
  <c r="F2429" i="5"/>
  <c r="X2441" i="5"/>
  <c r="H2461" i="5"/>
  <c r="AB2161" i="5"/>
  <c r="AB2180" i="5"/>
  <c r="AB2181" i="5"/>
  <c r="AB2212" i="5"/>
  <c r="AB2245" i="5"/>
  <c r="X2249" i="5"/>
  <c r="AB2268" i="5"/>
  <c r="X2273" i="5"/>
  <c r="F2282" i="5"/>
  <c r="T2283" i="5"/>
  <c r="AB2313" i="5"/>
  <c r="AB2316" i="5"/>
  <c r="T2316"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4" i="5"/>
  <c r="X2372" i="5"/>
  <c r="X2380" i="5"/>
  <c r="AB2387" i="5"/>
  <c r="AB2396" i="5"/>
  <c r="T2401" i="5"/>
  <c r="S2403" i="5"/>
  <c r="AB2414" i="5"/>
  <c r="AB2425" i="5"/>
  <c r="J2433" i="5"/>
  <c r="AB2436" i="5"/>
  <c r="S2456" i="5"/>
  <c r="AB2457" i="5"/>
  <c r="S2458" i="5"/>
  <c r="I2469" i="5"/>
  <c r="S2471" i="5"/>
  <c r="AB2472" i="5"/>
  <c r="T2484" i="5"/>
  <c r="AB2504" i="5"/>
  <c r="F19" i="6"/>
  <c r="R531" i="5"/>
  <c r="J531" i="5"/>
  <c r="I531" i="5"/>
  <c r="H531" i="5"/>
  <c r="F531" i="5"/>
  <c r="I542" i="5"/>
  <c r="H542" i="5"/>
  <c r="R542" i="5"/>
  <c r="J542" i="5"/>
  <c r="F542" i="5"/>
  <c r="I526" i="5"/>
  <c r="H526" i="5"/>
  <c r="X526" i="5"/>
  <c r="R526" i="5"/>
  <c r="J526" i="5"/>
  <c r="F526" i="5"/>
  <c r="F540" i="5"/>
  <c r="R547" i="5"/>
  <c r="J547" i="5"/>
  <c r="AB553" i="5"/>
  <c r="AB572" i="5"/>
  <c r="AB582" i="5"/>
  <c r="AB585" i="5"/>
  <c r="AB596" i="5"/>
  <c r="AB597" i="5"/>
  <c r="H706" i="5"/>
  <c r="R706" i="5"/>
  <c r="J706" i="5"/>
  <c r="I706" i="5"/>
  <c r="F706" i="5"/>
  <c r="AB526" i="5"/>
  <c r="F530" i="5"/>
  <c r="AB531" i="5"/>
  <c r="X532" i="5"/>
  <c r="I532" i="5"/>
  <c r="F535" i="5"/>
  <c r="AB542" i="5"/>
  <c r="F546" i="5"/>
  <c r="J550" i="5"/>
  <c r="I550" i="5"/>
  <c r="H550" i="5"/>
  <c r="F555" i="5"/>
  <c r="AB558" i="5"/>
  <c r="R559" i="5"/>
  <c r="J559" i="5"/>
  <c r="J566" i="5"/>
  <c r="I566" i="5"/>
  <c r="H566" i="5"/>
  <c r="X566" i="5"/>
  <c r="AB570" i="5"/>
  <c r="AB573" i="5"/>
  <c r="R527" i="5"/>
  <c r="J527" i="5"/>
  <c r="H535" i="5"/>
  <c r="F536" i="5"/>
  <c r="R543" i="5"/>
  <c r="J543" i="5"/>
  <c r="H555" i="5"/>
  <c r="AB580" i="5"/>
  <c r="J586" i="5"/>
  <c r="I586" i="5"/>
  <c r="H58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R523" i="5"/>
  <c r="J523" i="5"/>
  <c r="F532" i="5"/>
  <c r="H536" i="5"/>
  <c r="R539" i="5"/>
  <c r="J539" i="5"/>
  <c r="F559" i="5"/>
  <c r="AB562" i="5"/>
  <c r="R563" i="5"/>
  <c r="J563" i="5"/>
  <c r="AB566" i="5"/>
  <c r="AB569" i="5"/>
  <c r="AB588" i="5"/>
  <c r="F590" i="5"/>
  <c r="H686" i="5"/>
  <c r="R686" i="5"/>
  <c r="J686" i="5"/>
  <c r="I686" i="5"/>
  <c r="F686" i="5"/>
  <c r="X686"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I530" i="5"/>
  <c r="H530" i="5"/>
  <c r="R535" i="5"/>
  <c r="J535" i="5"/>
  <c r="I546" i="5"/>
  <c r="H546" i="5"/>
  <c r="AB554" i="5"/>
  <c r="R555" i="5"/>
  <c r="J555" i="5"/>
  <c r="AB561" i="5"/>
  <c r="T564" i="5"/>
  <c r="S564" i="5"/>
  <c r="AB564" i="5"/>
  <c r="J570" i="5"/>
  <c r="I570" i="5"/>
  <c r="H570" i="5"/>
  <c r="AB574" i="5"/>
  <c r="AB577" i="5"/>
  <c r="R590" i="5"/>
  <c r="J590" i="5"/>
  <c r="I590" i="5"/>
  <c r="H590" i="5"/>
  <c r="X590" i="5"/>
  <c r="H698" i="5"/>
  <c r="R698" i="5"/>
  <c r="J698" i="5"/>
  <c r="I698" i="5"/>
  <c r="F698" i="5"/>
  <c r="AB524" i="5"/>
  <c r="AB530" i="5"/>
  <c r="J532" i="5"/>
  <c r="T532" i="5"/>
  <c r="AB535" i="5"/>
  <c r="X536" i="5"/>
  <c r="I536" i="5"/>
  <c r="AB540" i="5"/>
  <c r="AB546" i="5"/>
  <c r="J558" i="5"/>
  <c r="I558" i="5"/>
  <c r="H558" i="5"/>
  <c r="AB565" i="5"/>
  <c r="AB584" i="5"/>
  <c r="AB592" i="5"/>
  <c r="AB593" i="5"/>
  <c r="R594" i="5"/>
  <c r="J594" i="5"/>
  <c r="I594" i="5"/>
  <c r="H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X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T757" i="5"/>
  <c r="S757" i="5"/>
  <c r="AB759" i="5"/>
  <c r="T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X598" i="5"/>
  <c r="I600" i="5"/>
  <c r="I604" i="5"/>
  <c r="X606" i="5"/>
  <c r="I612" i="5"/>
  <c r="X614" i="5"/>
  <c r="T614" i="5"/>
  <c r="I616" i="5"/>
  <c r="T618" i="5"/>
  <c r="I620" i="5"/>
  <c r="X622" i="5"/>
  <c r="T622" i="5"/>
  <c r="I624" i="5"/>
  <c r="T626" i="5"/>
  <c r="I628" i="5"/>
  <c r="X630" i="5"/>
  <c r="T630" i="5"/>
  <c r="T634" i="5"/>
  <c r="I636" i="5"/>
  <c r="X638" i="5"/>
  <c r="T638"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J709" i="5"/>
  <c r="I709" i="5"/>
  <c r="AB713" i="5"/>
  <c r="H721" i="5"/>
  <c r="F722" i="5"/>
  <c r="X724" i="5"/>
  <c r="F725" i="5"/>
  <c r="J725" i="5"/>
  <c r="I725" i="5"/>
  <c r="AB729" i="5"/>
  <c r="H737" i="5"/>
  <c r="X740" i="5"/>
  <c r="F741" i="5"/>
  <c r="J741" i="5"/>
  <c r="I741" i="5"/>
  <c r="AB745" i="5"/>
  <c r="S749" i="5"/>
  <c r="J759" i="5"/>
  <c r="I759" i="5"/>
  <c r="H759" i="5"/>
  <c r="F759" i="5"/>
  <c r="AB769" i="5"/>
  <c r="T769" i="5"/>
  <c r="S769" i="5"/>
  <c r="S775" i="5"/>
  <c r="AB775" i="5"/>
  <c r="T775" i="5"/>
  <c r="AB785" i="5"/>
  <c r="T785" i="5"/>
  <c r="S785" i="5"/>
  <c r="S791" i="5"/>
  <c r="AB791" i="5"/>
  <c r="T791" i="5"/>
  <c r="R803" i="5"/>
  <c r="J803" i="5"/>
  <c r="I803" i="5"/>
  <c r="H803" i="5"/>
  <c r="F803" i="5"/>
  <c r="J827" i="5"/>
  <c r="I827" i="5"/>
  <c r="R827" i="5"/>
  <c r="H827" i="5"/>
  <c r="F827" i="5"/>
  <c r="J656" i="5"/>
  <c r="J660" i="5"/>
  <c r="S661" i="5"/>
  <c r="J664" i="5"/>
  <c r="S665" i="5"/>
  <c r="J668" i="5"/>
  <c r="S669" i="5"/>
  <c r="S673" i="5"/>
  <c r="J676" i="5"/>
  <c r="S677" i="5"/>
  <c r="F681" i="5"/>
  <c r="X681" i="5"/>
  <c r="I681" i="5"/>
  <c r="J683" i="5"/>
  <c r="I683" i="5"/>
  <c r="AB687" i="5"/>
  <c r="F697" i="5"/>
  <c r="X697" i="5"/>
  <c r="I697" i="5"/>
  <c r="J699" i="5"/>
  <c r="I699" i="5"/>
  <c r="AB703" i="5"/>
  <c r="F708" i="5"/>
  <c r="J711" i="5"/>
  <c r="I711" i="5"/>
  <c r="F711" i="5"/>
  <c r="H714" i="5"/>
  <c r="R714" i="5"/>
  <c r="AB715" i="5"/>
  <c r="R716" i="5"/>
  <c r="H716" i="5"/>
  <c r="F724" i="5"/>
  <c r="J727" i="5"/>
  <c r="I727" i="5"/>
  <c r="F727" i="5"/>
  <c r="AB731" i="5"/>
  <c r="R732" i="5"/>
  <c r="H732" i="5"/>
  <c r="F740" i="5"/>
  <c r="J743" i="5"/>
  <c r="I743" i="5"/>
  <c r="F743" i="5"/>
  <c r="X744" i="5"/>
  <c r="AB747" i="5"/>
  <c r="R748" i="5"/>
  <c r="H748" i="5"/>
  <c r="H769" i="5"/>
  <c r="F769" i="5"/>
  <c r="X769" i="5"/>
  <c r="J769" i="5"/>
  <c r="I769" i="5"/>
  <c r="H785" i="5"/>
  <c r="F785" i="5"/>
  <c r="X785" i="5"/>
  <c r="J785" i="5"/>
  <c r="I785" i="5"/>
  <c r="J791" i="5"/>
  <c r="I791" i="5"/>
  <c r="H791" i="5"/>
  <c r="F791" i="5"/>
  <c r="J799" i="5"/>
  <c r="AB682" i="5"/>
  <c r="AB693" i="5"/>
  <c r="AB698" i="5"/>
  <c r="F713" i="5"/>
  <c r="X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X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T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X689" i="5"/>
  <c r="I689" i="5"/>
  <c r="J691" i="5"/>
  <c r="I691" i="5"/>
  <c r="F704" i="5"/>
  <c r="F705" i="5"/>
  <c r="X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X761" i="5"/>
  <c r="J761" i="5"/>
  <c r="I761" i="5"/>
  <c r="H777" i="5"/>
  <c r="F777" i="5"/>
  <c r="X777" i="5"/>
  <c r="J777" i="5"/>
  <c r="I777" i="5"/>
  <c r="H793" i="5"/>
  <c r="F793" i="5"/>
  <c r="X793" i="5"/>
  <c r="J793" i="5"/>
  <c r="I793" i="5"/>
  <c r="H797" i="5"/>
  <c r="F797" i="5"/>
  <c r="J797" i="5"/>
  <c r="I797" i="5"/>
  <c r="X806" i="5"/>
  <c r="R806" i="5"/>
  <c r="J806" i="5"/>
  <c r="I806" i="5"/>
  <c r="H806" i="5"/>
  <c r="F806" i="5"/>
  <c r="I842" i="5"/>
  <c r="H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X822" i="5"/>
  <c r="R822" i="5"/>
  <c r="J822" i="5"/>
  <c r="I822" i="5"/>
  <c r="F822"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X889" i="5"/>
  <c r="R889" i="5"/>
  <c r="H889" i="5"/>
  <c r="J981" i="5"/>
  <c r="I981" i="5"/>
  <c r="H981" i="5"/>
  <c r="F981" i="5"/>
  <c r="R981" i="5"/>
  <c r="J1053" i="5"/>
  <c r="I1053" i="5"/>
  <c r="H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4" i="5"/>
  <c r="R844" i="5"/>
  <c r="I844" i="5"/>
  <c r="J851" i="5"/>
  <c r="S865" i="5"/>
  <c r="AB868" i="5"/>
  <c r="AB876" i="5"/>
  <c r="AB877" i="5"/>
  <c r="AB880" i="5"/>
  <c r="S893" i="5"/>
  <c r="R899" i="5"/>
  <c r="I899" i="5"/>
  <c r="F899" i="5"/>
  <c r="H899" i="5"/>
  <c r="I909" i="5"/>
  <c r="J909" i="5"/>
  <c r="H909" i="5"/>
  <c r="F909" i="5"/>
  <c r="R909" i="5"/>
  <c r="AB924" i="5"/>
  <c r="T929" i="5"/>
  <c r="S929" i="5"/>
  <c r="AB953" i="5"/>
  <c r="T953" i="5"/>
  <c r="S953" i="5"/>
  <c r="R994" i="5"/>
  <c r="J994" i="5"/>
  <c r="I994" i="5"/>
  <c r="H994" i="5"/>
  <c r="F994" i="5"/>
  <c r="AB1045" i="5"/>
  <c r="T1045" i="5"/>
  <c r="S1045" i="5"/>
  <c r="J819" i="5"/>
  <c r="AB884" i="5"/>
  <c r="AB892" i="5"/>
  <c r="R906" i="5"/>
  <c r="I906" i="5"/>
  <c r="H906" i="5"/>
  <c r="I921" i="5"/>
  <c r="X921" i="5"/>
  <c r="F921" i="5"/>
  <c r="R921" i="5"/>
  <c r="H921" i="5"/>
  <c r="I929" i="5"/>
  <c r="X929" i="5"/>
  <c r="R929" i="5"/>
  <c r="J929" i="5"/>
  <c r="H929" i="5"/>
  <c r="AB989" i="5"/>
  <c r="T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AB970" i="5"/>
  <c r="J993" i="5"/>
  <c r="I993" i="5"/>
  <c r="H993" i="5"/>
  <c r="X993" i="5"/>
  <c r="F993" i="5"/>
  <c r="R993" i="5"/>
  <c r="J1037" i="5"/>
  <c r="I1037" i="5"/>
  <c r="H1037" i="5"/>
  <c r="F1037" i="5"/>
  <c r="R1037" i="5"/>
  <c r="AB1077" i="5"/>
  <c r="T1077" i="5"/>
  <c r="S1077" i="5"/>
  <c r="T805" i="5"/>
  <c r="S807" i="5"/>
  <c r="J810" i="5"/>
  <c r="T812" i="5"/>
  <c r="R824" i="5"/>
  <c r="I824" i="5"/>
  <c r="S831" i="5"/>
  <c r="F838" i="5"/>
  <c r="F846"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F1117" i="5"/>
  <c r="R1117" i="5"/>
  <c r="R1177" i="5"/>
  <c r="J1177" i="5"/>
  <c r="I1177" i="5"/>
  <c r="H1177" i="5"/>
  <c r="F1177" i="5"/>
  <c r="X1177" i="5"/>
  <c r="F809" i="5"/>
  <c r="R809" i="5"/>
  <c r="I813" i="5"/>
  <c r="AB815" i="5"/>
  <c r="T816" i="5"/>
  <c r="F819" i="5"/>
  <c r="AB821" i="5"/>
  <c r="H826" i="5"/>
  <c r="R826" i="5"/>
  <c r="AB827" i="5"/>
  <c r="R828" i="5"/>
  <c r="I828" i="5"/>
  <c r="J831" i="5"/>
  <c r="I831" i="5"/>
  <c r="X832" i="5"/>
  <c r="R832" i="5"/>
  <c r="I832" i="5"/>
  <c r="X840" i="5"/>
  <c r="R840" i="5"/>
  <c r="I840" i="5"/>
  <c r="F844" i="5"/>
  <c r="X848" i="5"/>
  <c r="R848" i="5"/>
  <c r="I848" i="5"/>
  <c r="AB855" i="5"/>
  <c r="I861" i="5"/>
  <c r="H861" i="5"/>
  <c r="F861" i="5"/>
  <c r="R861" i="5"/>
  <c r="T869" i="5"/>
  <c r="S869" i="5"/>
  <c r="AB897" i="5"/>
  <c r="AB908" i="5"/>
  <c r="I915" i="5"/>
  <c r="AB918" i="5"/>
  <c r="I925" i="5"/>
  <c r="J925" i="5"/>
  <c r="H925" i="5"/>
  <c r="F925" i="5"/>
  <c r="R925" i="5"/>
  <c r="I961" i="5"/>
  <c r="H961" i="5"/>
  <c r="X961" i="5"/>
  <c r="J961" i="5"/>
  <c r="F961" i="5"/>
  <c r="R961" i="5"/>
  <c r="AB1029" i="5"/>
  <c r="T1029" i="5"/>
  <c r="S1029" i="5"/>
  <c r="J1069" i="5"/>
  <c r="I1069" i="5"/>
  <c r="H1069" i="5"/>
  <c r="F1069" i="5"/>
  <c r="R1069" i="5"/>
  <c r="AB1109" i="5"/>
  <c r="T1109" i="5"/>
  <c r="S1109" i="5"/>
  <c r="I816" i="5"/>
  <c r="H819" i="5"/>
  <c r="F821" i="5"/>
  <c r="R821" i="5"/>
  <c r="I821" i="5"/>
  <c r="H830" i="5"/>
  <c r="X830" i="5"/>
  <c r="R830" i="5"/>
  <c r="I857" i="5"/>
  <c r="X857" i="5"/>
  <c r="R857" i="5"/>
  <c r="H857" i="5"/>
  <c r="AB859" i="5"/>
  <c r="AB863" i="5"/>
  <c r="AB871" i="5"/>
  <c r="I877" i="5"/>
  <c r="H877" i="5"/>
  <c r="F877" i="5"/>
  <c r="R877" i="5"/>
  <c r="T885" i="5"/>
  <c r="S885" i="5"/>
  <c r="R887" i="5"/>
  <c r="I887" i="5"/>
  <c r="H887" i="5"/>
  <c r="F887" i="5"/>
  <c r="X896" i="5"/>
  <c r="R896" i="5"/>
  <c r="J896" i="5"/>
  <c r="I896" i="5"/>
  <c r="F896" i="5"/>
  <c r="I905" i="5"/>
  <c r="X905" i="5"/>
  <c r="F905" i="5"/>
  <c r="R905" i="5"/>
  <c r="H905" i="5"/>
  <c r="T913" i="5"/>
  <c r="S913" i="5"/>
  <c r="R922" i="5"/>
  <c r="I922" i="5"/>
  <c r="H922" i="5"/>
  <c r="X922" i="5"/>
  <c r="AB928" i="5"/>
  <c r="I949" i="5"/>
  <c r="R949" i="5"/>
  <c r="J949" i="5"/>
  <c r="H949" i="5"/>
  <c r="F949" i="5"/>
  <c r="I965" i="5"/>
  <c r="H965" i="5"/>
  <c r="F965" i="5"/>
  <c r="R965" i="5"/>
  <c r="J965" i="5"/>
  <c r="AB969" i="5"/>
  <c r="T969" i="5"/>
  <c r="S969" i="5"/>
  <c r="AB1061" i="5"/>
  <c r="T1061" i="5"/>
  <c r="S1061" i="5"/>
  <c r="AB810" i="5"/>
  <c r="T810" i="5"/>
  <c r="H810" i="5"/>
  <c r="AB816" i="5"/>
  <c r="I819" i="5"/>
  <c r="F825" i="5"/>
  <c r="X825" i="5"/>
  <c r="R825" i="5"/>
  <c r="I825" i="5"/>
  <c r="I838" i="5"/>
  <c r="H838" i="5"/>
  <c r="X838" i="5"/>
  <c r="R838" i="5"/>
  <c r="I846" i="5"/>
  <c r="H846" i="5"/>
  <c r="X846" i="5"/>
  <c r="R846" i="5"/>
  <c r="F857" i="5"/>
  <c r="I873" i="5"/>
  <c r="X873" i="5"/>
  <c r="R873" i="5"/>
  <c r="H873" i="5"/>
  <c r="J877" i="5"/>
  <c r="I893" i="5"/>
  <c r="H893" i="5"/>
  <c r="F893" i="5"/>
  <c r="R893" i="5"/>
  <c r="J905" i="5"/>
  <c r="X908" i="5"/>
  <c r="R908" i="5"/>
  <c r="J908" i="5"/>
  <c r="I908" i="5"/>
  <c r="H908" i="5"/>
  <c r="F908" i="5"/>
  <c r="X920" i="5"/>
  <c r="R920" i="5"/>
  <c r="H920" i="5"/>
  <c r="F920" i="5"/>
  <c r="I920" i="5"/>
  <c r="F922" i="5"/>
  <c r="X936" i="5"/>
  <c r="R936" i="5"/>
  <c r="H936" i="5"/>
  <c r="J936" i="5"/>
  <c r="I936" i="5"/>
  <c r="F936" i="5"/>
  <c r="R963" i="5"/>
  <c r="I963" i="5"/>
  <c r="J963" i="5"/>
  <c r="H963" i="5"/>
  <c r="F963" i="5"/>
  <c r="J1101" i="5"/>
  <c r="I1101" i="5"/>
  <c r="H1101" i="5"/>
  <c r="F1101" i="5"/>
  <c r="R1101" i="5"/>
  <c r="I865" i="5"/>
  <c r="X865" i="5"/>
  <c r="I881" i="5"/>
  <c r="X881" i="5"/>
  <c r="I897" i="5"/>
  <c r="X897" i="5"/>
  <c r="I913" i="5"/>
  <c r="X913" i="5"/>
  <c r="AB934" i="5"/>
  <c r="R951" i="5"/>
  <c r="I951" i="5"/>
  <c r="F959"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J941" i="5"/>
  <c r="F948" i="5"/>
  <c r="F955" i="5"/>
  <c r="R986" i="5"/>
  <c r="J986" i="5"/>
  <c r="I986" i="5"/>
  <c r="R998" i="5"/>
  <c r="J998" i="5"/>
  <c r="I998" i="5"/>
  <c r="H998" i="5"/>
  <c r="F998" i="5"/>
  <c r="AB1004" i="5"/>
  <c r="AB1013" i="5"/>
  <c r="T1013" i="5"/>
  <c r="AB1020" i="5"/>
  <c r="R1026" i="5"/>
  <c r="J1026" i="5"/>
  <c r="I1026" i="5"/>
  <c r="F1026" i="5"/>
  <c r="R1122" i="5"/>
  <c r="J1122" i="5"/>
  <c r="I1122" i="5"/>
  <c r="H1122" i="5"/>
  <c r="F1122" i="5"/>
  <c r="AB1143" i="5"/>
  <c r="T1143" i="5"/>
  <c r="S1143" i="5"/>
  <c r="AB1144" i="5"/>
  <c r="AB1456" i="5"/>
  <c r="T1456" i="5"/>
  <c r="S1456" i="5"/>
  <c r="AB965" i="5"/>
  <c r="T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X1156" i="5"/>
  <c r="R1156" i="5"/>
  <c r="H1163" i="5"/>
  <c r="J1163" i="5"/>
  <c r="I1163" i="5"/>
  <c r="F1163" i="5"/>
  <c r="R1163" i="5"/>
  <c r="AB1183" i="5"/>
  <c r="S1183" i="5"/>
  <c r="T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T1005" i="5"/>
  <c r="J1009" i="5"/>
  <c r="I1009" i="5"/>
  <c r="H1009" i="5"/>
  <c r="X1009" i="5"/>
  <c r="R1014" i="5"/>
  <c r="J1014" i="5"/>
  <c r="I1014" i="5"/>
  <c r="H1014" i="5"/>
  <c r="F1014" i="5"/>
  <c r="AB1021" i="5"/>
  <c r="T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S1013" i="5"/>
  <c r="J1121" i="5"/>
  <c r="I1121" i="5"/>
  <c r="H1121" i="5"/>
  <c r="X1121" i="5"/>
  <c r="R1121" i="5"/>
  <c r="F1121" i="5"/>
  <c r="R1135" i="5"/>
  <c r="J1135" i="5"/>
  <c r="I1135" i="5"/>
  <c r="F1135" i="5"/>
  <c r="H1135" i="5"/>
  <c r="J1172" i="5"/>
  <c r="I1172" i="5"/>
  <c r="R1172" i="5"/>
  <c r="H1172" i="5"/>
  <c r="F1172" i="5"/>
  <c r="X1172" i="5"/>
  <c r="AB1180" i="5"/>
  <c r="J1220" i="5"/>
  <c r="I1220" i="5"/>
  <c r="H1220" i="5"/>
  <c r="F1220" i="5"/>
  <c r="X1220" i="5"/>
  <c r="R1220" i="5"/>
  <c r="H1227" i="5"/>
  <c r="J1227" i="5"/>
  <c r="I1227" i="5"/>
  <c r="F1227" i="5"/>
  <c r="R1227" i="5"/>
  <c r="J1240" i="5"/>
  <c r="I1240" i="5"/>
  <c r="F1240" i="5"/>
  <c r="X1240" i="5"/>
  <c r="R1240" i="5"/>
  <c r="AB1262" i="5"/>
  <c r="R1513" i="5"/>
  <c r="J1513" i="5"/>
  <c r="H1513" i="5"/>
  <c r="I1513" i="5"/>
  <c r="F1513" i="5"/>
  <c r="X1513" i="5"/>
  <c r="I885" i="5"/>
  <c r="I901" i="5"/>
  <c r="I917" i="5"/>
  <c r="I933" i="5"/>
  <c r="T945" i="5"/>
  <c r="S945" i="5"/>
  <c r="I953" i="5"/>
  <c r="H953" i="5"/>
  <c r="X953" i="5"/>
  <c r="R954" i="5"/>
  <c r="J954" i="5"/>
  <c r="I954" i="5"/>
  <c r="R955" i="5"/>
  <c r="I955" i="5"/>
  <c r="J955" i="5"/>
  <c r="X998" i="5"/>
  <c r="J1001" i="5"/>
  <c r="I1001" i="5"/>
  <c r="H1001" i="5"/>
  <c r="X1001" i="5"/>
  <c r="R1001" i="5"/>
  <c r="J1013" i="5"/>
  <c r="I1013" i="5"/>
  <c r="H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H1199" i="5"/>
  <c r="R1199" i="5"/>
  <c r="J1199" i="5"/>
  <c r="F1199" i="5"/>
  <c r="I1199" i="5"/>
  <c r="H1240" i="5"/>
  <c r="AB1258" i="5"/>
  <c r="S1418" i="5"/>
  <c r="T1418" i="5"/>
  <c r="AB1418" i="5"/>
  <c r="AB901" i="5"/>
  <c r="AB906" i="5"/>
  <c r="AB917" i="5"/>
  <c r="AB922" i="5"/>
  <c r="R934" i="5"/>
  <c r="I934" i="5"/>
  <c r="R935" i="5"/>
  <c r="I935" i="5"/>
  <c r="J935" i="5"/>
  <c r="X948" i="5"/>
  <c r="R948" i="5"/>
  <c r="AB957" i="5"/>
  <c r="T957" i="5"/>
  <c r="S965" i="5"/>
  <c r="R966" i="5"/>
  <c r="J966" i="5"/>
  <c r="I966" i="5"/>
  <c r="F966" i="5"/>
  <c r="I969" i="5"/>
  <c r="H969" i="5"/>
  <c r="X969" i="5"/>
  <c r="I973" i="5"/>
  <c r="H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I1373" i="5"/>
  <c r="H1373" i="5"/>
  <c r="F1373" i="5"/>
  <c r="R1373" i="5"/>
  <c r="J1373"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R1351" i="5"/>
  <c r="J1351" i="5"/>
  <c r="R1620" i="5"/>
  <c r="J1620" i="5"/>
  <c r="I1620" i="5"/>
  <c r="H1620" i="5"/>
  <c r="F1620" i="5"/>
  <c r="X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T1134" i="5"/>
  <c r="AB1134" i="5"/>
  <c r="X1142"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F1363" i="5"/>
  <c r="AB1367" i="5"/>
  <c r="T1367" i="5"/>
  <c r="AB1387" i="5"/>
  <c r="T1387" i="5"/>
  <c r="S1387" i="5"/>
  <c r="X1393" i="5"/>
  <c r="I1393" i="5"/>
  <c r="R1393" i="5"/>
  <c r="J1393" i="5"/>
  <c r="H1393" i="5"/>
  <c r="R1396" i="5"/>
  <c r="J1396" i="5"/>
  <c r="X1396" i="5"/>
  <c r="S1402" i="5"/>
  <c r="AB1402" i="5"/>
  <c r="T1402" i="5"/>
  <c r="H1424" i="5"/>
  <c r="X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R1387" i="5"/>
  <c r="F1396" i="5"/>
  <c r="I1408" i="5"/>
  <c r="I1410" i="5"/>
  <c r="J1410" i="5"/>
  <c r="H1410" i="5"/>
  <c r="F1410" i="5"/>
  <c r="J1458" i="5"/>
  <c r="I1458" i="5"/>
  <c r="R1458" i="5"/>
  <c r="H1458" i="5"/>
  <c r="F1458" i="5"/>
  <c r="J1469" i="5"/>
  <c r="H1469" i="5"/>
  <c r="R1469" i="5"/>
  <c r="AB1484" i="5"/>
  <c r="T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R1355" i="5"/>
  <c r="AB1363" i="5"/>
  <c r="T1363" i="5"/>
  <c r="R1364" i="5"/>
  <c r="J1364" i="5"/>
  <c r="X1364" i="5"/>
  <c r="S1367" i="5"/>
  <c r="X1369" i="5"/>
  <c r="I1369" i="5"/>
  <c r="F1369" i="5"/>
  <c r="T1373" i="5"/>
  <c r="S1373" i="5"/>
  <c r="I1379" i="5"/>
  <c r="H1379" i="5"/>
  <c r="F1379" i="5"/>
  <c r="AB1383" i="5"/>
  <c r="T1383" i="5"/>
  <c r="J1395" i="5"/>
  <c r="I1396" i="5"/>
  <c r="AB1436" i="5"/>
  <c r="T1436" i="5"/>
  <c r="S1436" i="5"/>
  <c r="F1442" i="5"/>
  <c r="J1446" i="5"/>
  <c r="I1446" i="5"/>
  <c r="F1446" i="5"/>
  <c r="X1446" i="5"/>
  <c r="R1446" i="5"/>
  <c r="F1459" i="5"/>
  <c r="R1459" i="5"/>
  <c r="J1459" i="5"/>
  <c r="I1459" i="5"/>
  <c r="H1459" i="5"/>
  <c r="R1529" i="5"/>
  <c r="J1529" i="5"/>
  <c r="H1529" i="5"/>
  <c r="I1529" i="5"/>
  <c r="X1529" i="5"/>
  <c r="J1535" i="5"/>
  <c r="T1549" i="5"/>
  <c r="S1549" i="5"/>
  <c r="AB1549" i="5"/>
  <c r="S1138" i="5"/>
  <c r="S1140" i="5"/>
  <c r="S1147" i="5"/>
  <c r="S1154" i="5"/>
  <c r="T1159" i="5"/>
  <c r="F1178" i="5"/>
  <c r="AB1178" i="5"/>
  <c r="T1191" i="5"/>
  <c r="F1210" i="5"/>
  <c r="AB1210" i="5"/>
  <c r="T1223" i="5"/>
  <c r="I1241" i="5"/>
  <c r="F1242" i="5"/>
  <c r="AB1242" i="5"/>
  <c r="I1357" i="5"/>
  <c r="H1357" i="5"/>
  <c r="F1357" i="5"/>
  <c r="I1367" i="5"/>
  <c r="H1367" i="5"/>
  <c r="R1367" i="5"/>
  <c r="J1367" i="5"/>
  <c r="T1393" i="5"/>
  <c r="S1393" i="5"/>
  <c r="AB1399" i="5"/>
  <c r="T1399" i="5"/>
  <c r="S1399" i="5"/>
  <c r="H1408" i="5"/>
  <c r="X1408" i="5"/>
  <c r="F1408" i="5"/>
  <c r="AB1414" i="5"/>
  <c r="H1416" i="5"/>
  <c r="X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I1341" i="5"/>
  <c r="R1341" i="5"/>
  <c r="T1345" i="5"/>
  <c r="AB1345" i="5"/>
  <c r="AB1347" i="5"/>
  <c r="AB1351" i="5"/>
  <c r="T1351" i="5"/>
  <c r="I1352" i="5"/>
  <c r="H1353" i="5"/>
  <c r="J1363" i="5"/>
  <c r="H1364" i="5"/>
  <c r="AB1371" i="5"/>
  <c r="T1371" i="5"/>
  <c r="S1371" i="5"/>
  <c r="X1377" i="5"/>
  <c r="I1377" i="5"/>
  <c r="R1377" i="5"/>
  <c r="J1377" i="5"/>
  <c r="H1377" i="5"/>
  <c r="AB1378" i="5"/>
  <c r="H1412" i="5"/>
  <c r="X1412" i="5"/>
  <c r="R1412" i="5"/>
  <c r="I1412" i="5"/>
  <c r="F1412" i="5"/>
  <c r="AB1420" i="5"/>
  <c r="T1420" i="5"/>
  <c r="S1420" i="5"/>
  <c r="S1434" i="5"/>
  <c r="T1434" i="5"/>
  <c r="J1498" i="5"/>
  <c r="I1498" i="5"/>
  <c r="R1498" i="5"/>
  <c r="H1498" i="5"/>
  <c r="R1509" i="5"/>
  <c r="J1509" i="5"/>
  <c r="H1509" i="5"/>
  <c r="F1509" i="5"/>
  <c r="AB1532" i="5"/>
  <c r="T1532" i="5"/>
  <c r="S1532" i="5"/>
  <c r="S1142" i="5"/>
  <c r="AB1167" i="5"/>
  <c r="T1167" i="5"/>
  <c r="F1186" i="5"/>
  <c r="AB1186" i="5"/>
  <c r="AB1199" i="5"/>
  <c r="T1199" i="5"/>
  <c r="F1218" i="5"/>
  <c r="AB1218" i="5"/>
  <c r="AB1231" i="5"/>
  <c r="T1231" i="5"/>
  <c r="F1250" i="5"/>
  <c r="X1250" i="5"/>
  <c r="AB1250" i="5"/>
  <c r="X1257" i="5"/>
  <c r="R1257" i="5"/>
  <c r="R1261" i="5"/>
  <c r="X1265" i="5"/>
  <c r="R1265" i="5"/>
  <c r="R1269" i="5"/>
  <c r="X1273" i="5"/>
  <c r="R1273" i="5"/>
  <c r="R1277" i="5"/>
  <c r="X1281" i="5"/>
  <c r="R1281" i="5"/>
  <c r="R1289" i="5"/>
  <c r="R1293" i="5"/>
  <c r="R1301" i="5"/>
  <c r="X1305" i="5"/>
  <c r="R1305" i="5"/>
  <c r="R1309" i="5"/>
  <c r="X1321" i="5"/>
  <c r="R1321" i="5"/>
  <c r="R1333" i="5"/>
  <c r="R1337" i="5"/>
  <c r="J1353" i="5"/>
  <c r="R1356" i="5"/>
  <c r="J1356" i="5"/>
  <c r="I1356" i="5"/>
  <c r="H1356" i="5"/>
  <c r="AB1357" i="5"/>
  <c r="T1361" i="5"/>
  <c r="S1361" i="5"/>
  <c r="R1363" i="5"/>
  <c r="AB1370" i="5"/>
  <c r="I1371" i="5"/>
  <c r="H1371" i="5"/>
  <c r="R1371" i="5"/>
  <c r="AB1379" i="5"/>
  <c r="T1379" i="5"/>
  <c r="R1380" i="5"/>
  <c r="J1380" i="5"/>
  <c r="X1380" i="5"/>
  <c r="T1389" i="5"/>
  <c r="S1389" i="5"/>
  <c r="F1393" i="5"/>
  <c r="I1395" i="5"/>
  <c r="H1395" i="5"/>
  <c r="F1395" i="5"/>
  <c r="S1426" i="5"/>
  <c r="T1426" i="5"/>
  <c r="AB1441" i="5"/>
  <c r="T1441" i="5"/>
  <c r="S1441" i="5"/>
  <c r="J1442" i="5"/>
  <c r="I1442" i="5"/>
  <c r="R1442" i="5"/>
  <c r="H1442" i="5"/>
  <c r="AB1452" i="5"/>
  <c r="T1452" i="5"/>
  <c r="S1452" i="5"/>
  <c r="J1453" i="5"/>
  <c r="H1453" i="5"/>
  <c r="R1453" i="5"/>
  <c r="F1453" i="5"/>
  <c r="R1481" i="5"/>
  <c r="J1481" i="5"/>
  <c r="H1481" i="5"/>
  <c r="I1481" i="5"/>
  <c r="F1481" i="5"/>
  <c r="X1481" i="5"/>
  <c r="R1493" i="5"/>
  <c r="J1493" i="5"/>
  <c r="H1493" i="5"/>
  <c r="I1493" i="5"/>
  <c r="F1493" i="5"/>
  <c r="AB1500" i="5"/>
  <c r="T1500" i="5"/>
  <c r="S1500" i="5"/>
  <c r="AB1504" i="5"/>
  <c r="T1504" i="5"/>
  <c r="S1504" i="5"/>
  <c r="T1506" i="5"/>
  <c r="S1506" i="5"/>
  <c r="AB1506" i="5"/>
  <c r="F1515" i="5"/>
  <c r="R1515" i="5"/>
  <c r="I1515" i="5"/>
  <c r="H1515" i="5"/>
  <c r="F1518"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T1510" i="5"/>
  <c r="S1510" i="5"/>
  <c r="AB1510" i="5"/>
  <c r="T1522" i="5"/>
  <c r="S1522"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AB1453" i="5"/>
  <c r="S1453" i="5"/>
  <c r="S1462" i="5"/>
  <c r="T1462" i="5"/>
  <c r="AB1462" i="5"/>
  <c r="S1474" i="5"/>
  <c r="AB1474" i="5"/>
  <c r="H1475" i="5"/>
  <c r="F1479" i="5"/>
  <c r="R1479" i="5"/>
  <c r="H1479" i="5"/>
  <c r="F1482" i="5"/>
  <c r="X1486" i="5"/>
  <c r="J1486" i="5"/>
  <c r="I1486" i="5"/>
  <c r="H1486" i="5"/>
  <c r="AB1488" i="5"/>
  <c r="T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T1359" i="5"/>
  <c r="AB1364" i="5"/>
  <c r="I1365" i="5"/>
  <c r="AB1375" i="5"/>
  <c r="T1375" i="5"/>
  <c r="AB1380" i="5"/>
  <c r="AB1391" i="5"/>
  <c r="T1391" i="5"/>
  <c r="AB1396"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J1482" i="5"/>
  <c r="I1482" i="5"/>
  <c r="R1482" i="5"/>
  <c r="H1482" i="5"/>
  <c r="F1487" i="5"/>
  <c r="R1487" i="5"/>
  <c r="H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J1490" i="5"/>
  <c r="I1490" i="5"/>
  <c r="I1504" i="5"/>
  <c r="H1504" i="5"/>
  <c r="F1504" i="5"/>
  <c r="X1504" i="5"/>
  <c r="F1507" i="5"/>
  <c r="R1507" i="5"/>
  <c r="AB1508" i="5"/>
  <c r="T1508" i="5"/>
  <c r="T1514" i="5"/>
  <c r="S1514" i="5"/>
  <c r="AB1514" i="5"/>
  <c r="J1522" i="5"/>
  <c r="I1522" i="5"/>
  <c r="AB1626" i="5"/>
  <c r="T1626" i="5"/>
  <c r="S1626" i="5"/>
  <c r="AB1698" i="5"/>
  <c r="T1698" i="5"/>
  <c r="S1698" i="5"/>
  <c r="T2470" i="5"/>
  <c r="AB2470" i="5"/>
  <c r="S2470" i="5"/>
  <c r="J1406" i="5"/>
  <c r="J1414" i="5"/>
  <c r="J1422" i="5"/>
  <c r="AB1423" i="5"/>
  <c r="J1430" i="5"/>
  <c r="AB1431" i="5"/>
  <c r="AB1439" i="5"/>
  <c r="AB1444" i="5"/>
  <c r="T1444" i="5"/>
  <c r="AB1445" i="5"/>
  <c r="H1448" i="5"/>
  <c r="F1448" i="5"/>
  <c r="X1448" i="5"/>
  <c r="J1450" i="5"/>
  <c r="I1450" i="5"/>
  <c r="F1467" i="5"/>
  <c r="R1467" i="5"/>
  <c r="AB1476" i="5"/>
  <c r="T1476" i="5"/>
  <c r="AB1477" i="5"/>
  <c r="H1480" i="5"/>
  <c r="F1480" i="5"/>
  <c r="X1480" i="5"/>
  <c r="AB1485" i="5"/>
  <c r="T1486" i="5"/>
  <c r="S1486" i="5"/>
  <c r="AB1486" i="5"/>
  <c r="F1511" i="5"/>
  <c r="R1511" i="5"/>
  <c r="AB1512" i="5"/>
  <c r="T1512" i="5"/>
  <c r="AB1517" i="5"/>
  <c r="T1518" i="5"/>
  <c r="S1518" i="5"/>
  <c r="AB151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X1488" i="5"/>
  <c r="F1490" i="5"/>
  <c r="F1491" i="5"/>
  <c r="R1491" i="5"/>
  <c r="AB1492" i="5"/>
  <c r="T1492" i="5"/>
  <c r="T1498" i="5"/>
  <c r="S1498" i="5"/>
  <c r="AB1498"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AB1411" i="5"/>
  <c r="X1414" i="5"/>
  <c r="AB1419" i="5"/>
  <c r="X1422" i="5"/>
  <c r="J1423" i="5"/>
  <c r="AB1427" i="5"/>
  <c r="X1430" i="5"/>
  <c r="J1431" i="5"/>
  <c r="AB1435" i="5"/>
  <c r="J1439" i="5"/>
  <c r="R1448" i="5"/>
  <c r="R1449" i="5"/>
  <c r="F1451" i="5"/>
  <c r="R1451" i="5"/>
  <c r="H1454" i="5"/>
  <c r="AB1460" i="5"/>
  <c r="T1460" i="5"/>
  <c r="AB1461" i="5"/>
  <c r="J1466" i="5"/>
  <c r="I1466" i="5"/>
  <c r="I1467" i="5"/>
  <c r="R1480" i="5"/>
  <c r="I1492" i="5"/>
  <c r="H1492" i="5"/>
  <c r="F1492" i="5"/>
  <c r="X1492" i="5"/>
  <c r="F1495" i="5"/>
  <c r="R1495" i="5"/>
  <c r="AB1496" i="5"/>
  <c r="T1496" i="5"/>
  <c r="AB1501" i="5"/>
  <c r="T1502" i="5"/>
  <c r="S1502" i="5"/>
  <c r="AB1502" i="5"/>
  <c r="S1508" i="5"/>
  <c r="J1511" i="5"/>
  <c r="I1524" i="5"/>
  <c r="H1524" i="5"/>
  <c r="F1524" i="5"/>
  <c r="X1524" i="5"/>
  <c r="F1527" i="5"/>
  <c r="R1527" i="5"/>
  <c r="AB1528" i="5"/>
  <c r="T1528" i="5"/>
  <c r="AB1533" i="5"/>
  <c r="T1534" i="5"/>
  <c r="S1534" i="5"/>
  <c r="AB1534" i="5"/>
  <c r="F1538" i="5"/>
  <c r="F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X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X1741" i="5"/>
  <c r="T1744" i="5"/>
  <c r="S1744" i="5"/>
  <c r="AB1744" i="5"/>
  <c r="H1749" i="5"/>
  <c r="AB1910" i="5"/>
  <c r="T1910" i="5"/>
  <c r="S1910" i="5"/>
  <c r="AB1547" i="5"/>
  <c r="X1553" i="5"/>
  <c r="J1553" i="5"/>
  <c r="R1557" i="5"/>
  <c r="J1557" i="5"/>
  <c r="X1561" i="5"/>
  <c r="R1561" i="5"/>
  <c r="J1561" i="5"/>
  <c r="R1565" i="5"/>
  <c r="J1565" i="5"/>
  <c r="X1569" i="5"/>
  <c r="R1569" i="5"/>
  <c r="J1569" i="5"/>
  <c r="R1573" i="5"/>
  <c r="J1573" i="5"/>
  <c r="R1577" i="5"/>
  <c r="R1581" i="5"/>
  <c r="J1581" i="5"/>
  <c r="X1585" i="5"/>
  <c r="R1585" i="5"/>
  <c r="J1585" i="5"/>
  <c r="R1589" i="5"/>
  <c r="J1589" i="5"/>
  <c r="R1597" i="5"/>
  <c r="J1597" i="5"/>
  <c r="X1601" i="5"/>
  <c r="R1601" i="5"/>
  <c r="J1601" i="5"/>
  <c r="R1605" i="5"/>
  <c r="J1605" i="5"/>
  <c r="R1613" i="5"/>
  <c r="J1613" i="5"/>
  <c r="X1617" i="5"/>
  <c r="R1617" i="5"/>
  <c r="J1617" i="5"/>
  <c r="T1619"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R1769" i="5"/>
  <c r="J1769" i="5"/>
  <c r="I1769" i="5"/>
  <c r="H1769" i="5"/>
  <c r="F1769" i="5"/>
  <c r="X1769" i="5"/>
  <c r="R1891" i="5"/>
  <c r="H1891" i="5"/>
  <c r="J1891" i="5"/>
  <c r="I1891" i="5"/>
  <c r="F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F1778" i="5"/>
  <c r="R1778" i="5"/>
  <c r="J1778" i="5"/>
  <c r="I1778" i="5"/>
  <c r="F1782" i="5"/>
  <c r="X1782" i="5"/>
  <c r="R1782" i="5"/>
  <c r="J1782" i="5"/>
  <c r="I1782" i="5"/>
  <c r="F1790" i="5"/>
  <c r="X1790" i="5"/>
  <c r="R1790" i="5"/>
  <c r="J1790" i="5"/>
  <c r="I1790" i="5"/>
  <c r="F1794" i="5"/>
  <c r="R1794" i="5"/>
  <c r="J1794" i="5"/>
  <c r="I1794" i="5"/>
  <c r="F1798" i="5"/>
  <c r="X1798" i="5"/>
  <c r="R1798" i="5"/>
  <c r="J1798" i="5"/>
  <c r="I1798" i="5"/>
  <c r="F1802" i="5"/>
  <c r="R1802" i="5"/>
  <c r="J1802" i="5"/>
  <c r="I1802" i="5"/>
  <c r="F1806" i="5"/>
  <c r="X1806" i="5"/>
  <c r="R1806" i="5"/>
  <c r="J1806" i="5"/>
  <c r="I1806" i="5"/>
  <c r="AB1846" i="5"/>
  <c r="AB1850" i="5"/>
  <c r="AB1862" i="5"/>
  <c r="R1875" i="5"/>
  <c r="H1875" i="5"/>
  <c r="J1875" i="5"/>
  <c r="I1875" i="5"/>
  <c r="F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R1827" i="5"/>
  <c r="J1827" i="5"/>
  <c r="I1827" i="5"/>
  <c r="H1827" i="5"/>
  <c r="X1828" i="5"/>
  <c r="J1828" i="5"/>
  <c r="I1828" i="5"/>
  <c r="H1828" i="5"/>
  <c r="F1828" i="5"/>
  <c r="R1871" i="5"/>
  <c r="J1871" i="5"/>
  <c r="I1871" i="5"/>
  <c r="H1871" i="5"/>
  <c r="F1871" i="5"/>
  <c r="R1899" i="5"/>
  <c r="H1899" i="5"/>
  <c r="J1899" i="5"/>
  <c r="I1899" i="5"/>
  <c r="F1899" i="5"/>
  <c r="AB1902" i="5"/>
  <c r="T1902" i="5"/>
  <c r="S1902" i="5"/>
  <c r="T1953"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H1782" i="5"/>
  <c r="X1785" i="5"/>
  <c r="H1790" i="5"/>
  <c r="X1793" i="5"/>
  <c r="H1794" i="5"/>
  <c r="H1798" i="5"/>
  <c r="H1802" i="5"/>
  <c r="X1805" i="5"/>
  <c r="H1806" i="5"/>
  <c r="F1827" i="5"/>
  <c r="R1828" i="5"/>
  <c r="AB1830" i="5"/>
  <c r="AB1886" i="5"/>
  <c r="T1886" i="5"/>
  <c r="S1886" i="5"/>
  <c r="S1738" i="5"/>
  <c r="S1746" i="5"/>
  <c r="F1752" i="5"/>
  <c r="H1758" i="5"/>
  <c r="AB1763" i="5"/>
  <c r="AB1768" i="5"/>
  <c r="T1768" i="5"/>
  <c r="T1820" i="5"/>
  <c r="S1820" i="5"/>
  <c r="R1823" i="5"/>
  <c r="J1823" i="5"/>
  <c r="I1823" i="5"/>
  <c r="H1823" i="5"/>
  <c r="F1823" i="5"/>
  <c r="R1883" i="5"/>
  <c r="H1883" i="5"/>
  <c r="J1883" i="5"/>
  <c r="I1883" i="5"/>
  <c r="F1883" i="5"/>
  <c r="AB2002" i="5"/>
  <c r="AB1749" i="5"/>
  <c r="F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T1844" i="5"/>
  <c r="S1844" i="5"/>
  <c r="AB1844" i="5"/>
  <c r="T1848" i="5"/>
  <c r="S1848" i="5"/>
  <c r="AB1848" i="5"/>
  <c r="T1852" i="5"/>
  <c r="S1852" i="5"/>
  <c r="AB1852" i="5"/>
  <c r="R1911" i="5"/>
  <c r="J1911" i="5"/>
  <c r="H1911" i="5"/>
  <c r="I1911" i="5"/>
  <c r="F1911" i="5"/>
  <c r="R1943" i="5"/>
  <c r="J1943" i="5"/>
  <c r="I1943" i="5"/>
  <c r="H1943" i="5"/>
  <c r="F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R1863" i="5"/>
  <c r="J1863" i="5"/>
  <c r="I1863" i="5"/>
  <c r="H1863" i="5"/>
  <c r="AB1865" i="5"/>
  <c r="T1865" i="5"/>
  <c r="S1865" i="5"/>
  <c r="R1907" i="5"/>
  <c r="H1907" i="5"/>
  <c r="J1907" i="5"/>
  <c r="I1907" i="5"/>
  <c r="F1907" i="5"/>
  <c r="R1923" i="5"/>
  <c r="J1923" i="5"/>
  <c r="H1923" i="5"/>
  <c r="I1923" i="5"/>
  <c r="F1923" i="5"/>
  <c r="AB1957" i="5"/>
  <c r="T1957" i="5"/>
  <c r="S195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R1995" i="5"/>
  <c r="J1995" i="5"/>
  <c r="I1995" i="5"/>
  <c r="H1995" i="5"/>
  <c r="F1995" i="5"/>
  <c r="AB2021" i="5"/>
  <c r="T2021" i="5"/>
  <c r="S2021" i="5"/>
  <c r="R2084" i="5"/>
  <c r="J2084" i="5"/>
  <c r="I2084" i="5"/>
  <c r="H2084" i="5"/>
  <c r="F2084" i="5"/>
  <c r="X2084" i="5"/>
  <c r="F1816" i="5"/>
  <c r="T1817" i="5"/>
  <c r="AB1826" i="5"/>
  <c r="X1836" i="5"/>
  <c r="R1843" i="5"/>
  <c r="J1843" i="5"/>
  <c r="R1847" i="5"/>
  <c r="J1847" i="5"/>
  <c r="H1847" i="5"/>
  <c r="R1851" i="5"/>
  <c r="J1851" i="5"/>
  <c r="H1851" i="5"/>
  <c r="AB1854" i="5"/>
  <c r="T1856" i="5"/>
  <c r="S1856" i="5"/>
  <c r="AB1918" i="5"/>
  <c r="T1918" i="5"/>
  <c r="S1918" i="5"/>
  <c r="R1975" i="5"/>
  <c r="J1975" i="5"/>
  <c r="I1975" i="5"/>
  <c r="H1975" i="5"/>
  <c r="F1975" i="5"/>
  <c r="AB2034" i="5"/>
  <c r="AB2083" i="5"/>
  <c r="T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X1924" i="5"/>
  <c r="R1924" i="5"/>
  <c r="J1924" i="5"/>
  <c r="H1924" i="5"/>
  <c r="F1924" i="5"/>
  <c r="AB1930" i="5"/>
  <c r="T1930" i="5"/>
  <c r="S1930" i="5"/>
  <c r="AB1977" i="5"/>
  <c r="T1977" i="5"/>
  <c r="S1977" i="5"/>
  <c r="I2051" i="5"/>
  <c r="H2051" i="5"/>
  <c r="R2051" i="5"/>
  <c r="J2051" i="5"/>
  <c r="F2051" i="5"/>
  <c r="I2059" i="5"/>
  <c r="H2059" i="5"/>
  <c r="R2059" i="5"/>
  <c r="J2059" i="5"/>
  <c r="F2059" i="5"/>
  <c r="I2067" i="5"/>
  <c r="H2067" i="5"/>
  <c r="R2067" i="5"/>
  <c r="J2067" i="5"/>
  <c r="F2067" i="5"/>
  <c r="I1816" i="5"/>
  <c r="F1824" i="5"/>
  <c r="H1836" i="5"/>
  <c r="X1838" i="5"/>
  <c r="I1840" i="5"/>
  <c r="F1843" i="5"/>
  <c r="AB1866" i="5"/>
  <c r="R1903" i="5"/>
  <c r="H1903" i="5"/>
  <c r="F1903" i="5"/>
  <c r="J1903" i="5"/>
  <c r="AB1914" i="5"/>
  <c r="T1914" i="5"/>
  <c r="S1914" i="5"/>
  <c r="T1941" i="5"/>
  <c r="S1941" i="5"/>
  <c r="R1963" i="5"/>
  <c r="J1963" i="5"/>
  <c r="I1963" i="5"/>
  <c r="H1963" i="5"/>
  <c r="F1963" i="5"/>
  <c r="AB1989" i="5"/>
  <c r="T1989" i="5"/>
  <c r="S1989" i="5"/>
  <c r="R2039" i="5"/>
  <c r="J2039" i="5"/>
  <c r="I2039" i="5"/>
  <c r="H2039" i="5"/>
  <c r="F2039" i="5"/>
  <c r="X2097"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X1908" i="5"/>
  <c r="J1908" i="5"/>
  <c r="X1912" i="5"/>
  <c r="J1912" i="5"/>
  <c r="X1916" i="5"/>
  <c r="J1916" i="5"/>
  <c r="X1920" i="5"/>
  <c r="J1920" i="5"/>
  <c r="T1933" i="5"/>
  <c r="S1933" i="5"/>
  <c r="R1935" i="5"/>
  <c r="J1935" i="5"/>
  <c r="I1935" i="5"/>
  <c r="H1935" i="5"/>
  <c r="AB1942" i="5"/>
  <c r="AB1965" i="5"/>
  <c r="T1965" i="5"/>
  <c r="S1965" i="5"/>
  <c r="AB1978" i="5"/>
  <c r="R1983" i="5"/>
  <c r="J1983" i="5"/>
  <c r="I1983" i="5"/>
  <c r="H1983" i="5"/>
  <c r="AB1997" i="5"/>
  <c r="T1997" i="5"/>
  <c r="S1997" i="5"/>
  <c r="AB2010" i="5"/>
  <c r="R2015" i="5"/>
  <c r="J2015" i="5"/>
  <c r="I2015" i="5"/>
  <c r="H2015" i="5"/>
  <c r="AB2029" i="5"/>
  <c r="T2029" i="5"/>
  <c r="S2029" i="5"/>
  <c r="AB2042"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R1971" i="5"/>
  <c r="J1971" i="5"/>
  <c r="I1971" i="5"/>
  <c r="H1971" i="5"/>
  <c r="AB1985" i="5"/>
  <c r="T1985" i="5"/>
  <c r="S1985" i="5"/>
  <c r="R2003" i="5"/>
  <c r="J2003" i="5"/>
  <c r="I2003" i="5"/>
  <c r="H2003" i="5"/>
  <c r="AB2017" i="5"/>
  <c r="T2017" i="5"/>
  <c r="S2017" i="5"/>
  <c r="J2035" i="5"/>
  <c r="T2049" i="5"/>
  <c r="S2049" i="5"/>
  <c r="AB2049" i="5"/>
  <c r="I2083" i="5"/>
  <c r="H2083" i="5"/>
  <c r="R2083" i="5"/>
  <c r="J2083" i="5"/>
  <c r="F2083" i="5"/>
  <c r="R2101" i="5"/>
  <c r="J2101" i="5"/>
  <c r="H2101" i="5"/>
  <c r="F2101" i="5"/>
  <c r="R2108" i="5"/>
  <c r="J2108" i="5"/>
  <c r="I2108" i="5"/>
  <c r="H2108" i="5"/>
  <c r="F2108" i="5"/>
  <c r="X2108" i="5"/>
  <c r="R2156" i="5"/>
  <c r="J2156" i="5"/>
  <c r="I2156" i="5"/>
  <c r="H2156" i="5"/>
  <c r="F2156" i="5"/>
  <c r="X2156" i="5"/>
  <c r="J2247" i="5"/>
  <c r="I2247" i="5"/>
  <c r="H2247" i="5"/>
  <c r="R2247" i="5"/>
  <c r="F2247" i="5"/>
  <c r="J2251" i="5"/>
  <c r="I2251" i="5"/>
  <c r="H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X1928" i="5"/>
  <c r="R1928" i="5"/>
  <c r="J1928" i="5"/>
  <c r="AB1945" i="5"/>
  <c r="AB1973" i="5"/>
  <c r="T1973" i="5"/>
  <c r="S1973" i="5"/>
  <c r="R1991" i="5"/>
  <c r="J1991" i="5"/>
  <c r="I1991" i="5"/>
  <c r="H1991" i="5"/>
  <c r="AB2005" i="5"/>
  <c r="T2005" i="5"/>
  <c r="S2005" i="5"/>
  <c r="R2023" i="5"/>
  <c r="J2023" i="5"/>
  <c r="I2023" i="5"/>
  <c r="H2023" i="5"/>
  <c r="AB2037" i="5"/>
  <c r="T2037" i="5"/>
  <c r="S2037" i="5"/>
  <c r="I2079" i="5"/>
  <c r="H2079" i="5"/>
  <c r="R2079" i="5"/>
  <c r="J2079" i="5"/>
  <c r="F207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T1937" i="5"/>
  <c r="S1937" i="5"/>
  <c r="R1939" i="5"/>
  <c r="J1939" i="5"/>
  <c r="I1939" i="5"/>
  <c r="H1939" i="5"/>
  <c r="AB1946" i="5"/>
  <c r="AB1961" i="5"/>
  <c r="T1961" i="5"/>
  <c r="S1961" i="5"/>
  <c r="AB1974" i="5"/>
  <c r="R1979" i="5"/>
  <c r="J1979" i="5"/>
  <c r="I1979" i="5"/>
  <c r="H1979" i="5"/>
  <c r="AB1993" i="5"/>
  <c r="T1993" i="5"/>
  <c r="S1993" i="5"/>
  <c r="AB2006" i="5"/>
  <c r="R2011" i="5"/>
  <c r="AB2025" i="5"/>
  <c r="T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R1999" i="5"/>
  <c r="J1999" i="5"/>
  <c r="I1999" i="5"/>
  <c r="H1999" i="5"/>
  <c r="AB2013" i="5"/>
  <c r="T2013" i="5"/>
  <c r="S2013" i="5"/>
  <c r="F2015"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AB1874" i="5"/>
  <c r="R1878" i="5"/>
  <c r="X1882" i="5"/>
  <c r="AB1882" i="5"/>
  <c r="H1884" i="5"/>
  <c r="R1886" i="5"/>
  <c r="AB1890" i="5"/>
  <c r="H1892" i="5"/>
  <c r="R1894" i="5"/>
  <c r="R1902" i="5"/>
  <c r="H1908" i="5"/>
  <c r="AB1909" i="5"/>
  <c r="H1912" i="5"/>
  <c r="AB1913" i="5"/>
  <c r="H1916" i="5"/>
  <c r="AB1917" i="5"/>
  <c r="H1920" i="5"/>
  <c r="AB1921" i="5"/>
  <c r="T1929" i="5"/>
  <c r="S1929" i="5"/>
  <c r="X1932" i="5"/>
  <c r="R1932" i="5"/>
  <c r="J1932" i="5"/>
  <c r="AB1938" i="5"/>
  <c r="S1942" i="5"/>
  <c r="F1948" i="5"/>
  <c r="AB1949" i="5"/>
  <c r="AB1951" i="5"/>
  <c r="AB1969" i="5"/>
  <c r="T1969" i="5"/>
  <c r="S1969" i="5"/>
  <c r="F1971" i="5"/>
  <c r="AB1982" i="5"/>
  <c r="R1987" i="5"/>
  <c r="J1987" i="5"/>
  <c r="I1987" i="5"/>
  <c r="H1987" i="5"/>
  <c r="AB2001" i="5"/>
  <c r="T2001" i="5"/>
  <c r="S2001" i="5"/>
  <c r="F2003" i="5"/>
  <c r="AB2014" i="5"/>
  <c r="R2019" i="5"/>
  <c r="J2019" i="5"/>
  <c r="I2019" i="5"/>
  <c r="H2019" i="5"/>
  <c r="AB2033" i="5"/>
  <c r="T2033" i="5"/>
  <c r="S2033" i="5"/>
  <c r="F2035" i="5"/>
  <c r="AB2046" i="5"/>
  <c r="S2054" i="5"/>
  <c r="X2056" i="5"/>
  <c r="S2062" i="5"/>
  <c r="X2064" i="5"/>
  <c r="R2072" i="5"/>
  <c r="J2072" i="5"/>
  <c r="I2072" i="5"/>
  <c r="H2072" i="5"/>
  <c r="T2082" i="5"/>
  <c r="AB2082" i="5"/>
  <c r="S2082" i="5"/>
  <c r="R2093" i="5"/>
  <c r="J2093" i="5"/>
  <c r="H2093" i="5"/>
  <c r="F2093"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X2152" i="5"/>
  <c r="AB2182" i="5"/>
  <c r="T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X2244" i="5"/>
  <c r="J2267" i="5"/>
  <c r="I2267" i="5"/>
  <c r="H2267" i="5"/>
  <c r="F2271" i="5"/>
  <c r="J2271" i="5"/>
  <c r="R2271" i="5"/>
  <c r="I2271" i="5"/>
  <c r="H2271" i="5"/>
  <c r="I2316" i="5"/>
  <c r="H2316" i="5"/>
  <c r="R2316" i="5"/>
  <c r="X2316" i="5"/>
  <c r="J2316" i="5"/>
  <c r="F2316" i="5"/>
  <c r="J2371" i="5"/>
  <c r="R2371" i="5"/>
  <c r="I2371" i="5"/>
  <c r="H2371" i="5"/>
  <c r="F2371" i="5"/>
  <c r="R2117" i="5"/>
  <c r="X2118" i="5"/>
  <c r="F2126" i="5"/>
  <c r="X2126" i="5"/>
  <c r="X2129" i="5"/>
  <c r="R2129" i="5"/>
  <c r="J2129" i="5"/>
  <c r="R2132" i="5"/>
  <c r="J2132" i="5"/>
  <c r="I2132" i="5"/>
  <c r="H2132" i="5"/>
  <c r="S2135" i="5"/>
  <c r="H2141" i="5"/>
  <c r="H2142" i="5"/>
  <c r="F2146" i="5"/>
  <c r="T2150" i="5"/>
  <c r="S2150" i="5"/>
  <c r="S2167" i="5"/>
  <c r="H2174" i="5"/>
  <c r="H2178" i="5"/>
  <c r="F2178" i="5"/>
  <c r="S2179" i="5"/>
  <c r="I2209" i="5"/>
  <c r="R2209" i="5"/>
  <c r="J2209" i="5"/>
  <c r="H2209" i="5"/>
  <c r="F2209" i="5"/>
  <c r="R2274" i="5"/>
  <c r="I2274" i="5"/>
  <c r="H2274" i="5"/>
  <c r="F2274" i="5"/>
  <c r="J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X2248" i="5"/>
  <c r="R2267" i="5"/>
  <c r="R2311" i="5"/>
  <c r="J2311" i="5"/>
  <c r="I2311" i="5"/>
  <c r="H2311" i="5"/>
  <c r="F2311" i="5"/>
  <c r="J2358" i="5"/>
  <c r="H2358" i="5"/>
  <c r="R2358" i="5"/>
  <c r="I2358" i="5"/>
  <c r="X2358" i="5"/>
  <c r="F2358" i="5"/>
  <c r="H2118" i="5"/>
  <c r="AB2119" i="5"/>
  <c r="S2119" i="5"/>
  <c r="S2120" i="5"/>
  <c r="F2122" i="5"/>
  <c r="AB2123" i="5"/>
  <c r="AB2124" i="5"/>
  <c r="H2126" i="5"/>
  <c r="X2128" i="5"/>
  <c r="AB2131" i="5"/>
  <c r="AB2136" i="5"/>
  <c r="X2137" i="5"/>
  <c r="R2137" i="5"/>
  <c r="J2137" i="5"/>
  <c r="J2142" i="5"/>
  <c r="I2146" i="5"/>
  <c r="T2158" i="5"/>
  <c r="S2158" i="5"/>
  <c r="AB2163" i="5"/>
  <c r="AB2168" i="5"/>
  <c r="X2169" i="5"/>
  <c r="R2169" i="5"/>
  <c r="J2169" i="5"/>
  <c r="J2174" i="5"/>
  <c r="J2178" i="5"/>
  <c r="AB2183" i="5"/>
  <c r="H2190" i="5"/>
  <c r="F2190" i="5"/>
  <c r="X2190" i="5"/>
  <c r="S2193" i="5"/>
  <c r="AB2193" i="5"/>
  <c r="T2196" i="5"/>
  <c r="S2204" i="5"/>
  <c r="AB2220" i="5"/>
  <c r="AB2242" i="5"/>
  <c r="AB2281" i="5"/>
  <c r="S2312" i="5"/>
  <c r="T2312" i="5"/>
  <c r="AB2312" i="5"/>
  <c r="T2130" i="5"/>
  <c r="S2130" i="5"/>
  <c r="AB2135" i="5"/>
  <c r="AB2140" i="5"/>
  <c r="R2141" i="5"/>
  <c r="J2141" i="5"/>
  <c r="F2158" i="5"/>
  <c r="X2158" i="5"/>
  <c r="T2162" i="5"/>
  <c r="S2162" i="5"/>
  <c r="AB2167" i="5"/>
  <c r="AB2172" i="5"/>
  <c r="R2173" i="5"/>
  <c r="AB2186" i="5"/>
  <c r="T2186" i="5"/>
  <c r="S2186" i="5"/>
  <c r="J2191" i="5"/>
  <c r="I2191" i="5"/>
  <c r="H2191" i="5"/>
  <c r="F2191" i="5"/>
  <c r="H2195" i="5"/>
  <c r="R2195" i="5"/>
  <c r="J2195" i="5"/>
  <c r="I2195" i="5"/>
  <c r="J2196" i="5"/>
  <c r="R2196" i="5"/>
  <c r="I2196" i="5"/>
  <c r="H2196" i="5"/>
  <c r="F2196" i="5"/>
  <c r="X2196" i="5"/>
  <c r="S2201" i="5"/>
  <c r="AB2201" i="5"/>
  <c r="I2227" i="5"/>
  <c r="H2227" i="5"/>
  <c r="R2227" i="5"/>
  <c r="J2227" i="5"/>
  <c r="F2227" i="5"/>
  <c r="J2243" i="5"/>
  <c r="I2243" i="5"/>
  <c r="H2243" i="5"/>
  <c r="F2243" i="5"/>
  <c r="AB2255" i="5"/>
  <c r="T2255" i="5"/>
  <c r="S2255" i="5"/>
  <c r="AB2259" i="5"/>
  <c r="T2259" i="5"/>
  <c r="S2259" i="5"/>
  <c r="AB2266" i="5"/>
  <c r="AB2270" i="5"/>
  <c r="AB2304" i="5"/>
  <c r="AB2120" i="5"/>
  <c r="R2125" i="5"/>
  <c r="J2125" i="5"/>
  <c r="F2130" i="5"/>
  <c r="T2134" i="5"/>
  <c r="S2134" i="5"/>
  <c r="AB2139" i="5"/>
  <c r="AB2144" i="5"/>
  <c r="X2145" i="5"/>
  <c r="R2145" i="5"/>
  <c r="J2145" i="5"/>
  <c r="F2162" i="5"/>
  <c r="T2166" i="5"/>
  <c r="S2166" i="5"/>
  <c r="AB2171" i="5"/>
  <c r="AB2176" i="5"/>
  <c r="AB2179" i="5"/>
  <c r="H2186" i="5"/>
  <c r="F2186" i="5"/>
  <c r="H2203" i="5"/>
  <c r="R2203" i="5"/>
  <c r="J2203" i="5"/>
  <c r="I2203" i="5"/>
  <c r="J2204" i="5"/>
  <c r="R2204" i="5"/>
  <c r="I2204" i="5"/>
  <c r="H2204" i="5"/>
  <c r="F2204" i="5"/>
  <c r="X2204" i="5"/>
  <c r="S2209" i="5"/>
  <c r="AB2209" i="5"/>
  <c r="I2223" i="5"/>
  <c r="H2223" i="5"/>
  <c r="J2223" i="5"/>
  <c r="F2223" i="5"/>
  <c r="AB2234" i="5"/>
  <c r="J2239" i="5"/>
  <c r="I2239" i="5"/>
  <c r="H2239" i="5"/>
  <c r="R2240" i="5"/>
  <c r="J2240" i="5"/>
  <c r="I2240" i="5"/>
  <c r="F2240" i="5"/>
  <c r="X2240" i="5"/>
  <c r="AB2276" i="5"/>
  <c r="T2276" i="5"/>
  <c r="S2276" i="5"/>
  <c r="R2285" i="5"/>
  <c r="J2285" i="5"/>
  <c r="I2285" i="5"/>
  <c r="H2285" i="5"/>
  <c r="F2285" i="5"/>
  <c r="J2177" i="5"/>
  <c r="J2185" i="5"/>
  <c r="J2189" i="5"/>
  <c r="AB2199" i="5"/>
  <c r="T2199" i="5"/>
  <c r="AB2207" i="5"/>
  <c r="T2207" i="5"/>
  <c r="H2207" i="5"/>
  <c r="AB2215" i="5"/>
  <c r="T2215" i="5"/>
  <c r="AB2223" i="5"/>
  <c r="T2223" i="5"/>
  <c r="AB2228" i="5"/>
  <c r="AB2251" i="5"/>
  <c r="T2251" i="5"/>
  <c r="X2252" i="5"/>
  <c r="F2256" i="5"/>
  <c r="AB2262" i="5"/>
  <c r="T2303" i="5"/>
  <c r="AB2303" i="5"/>
  <c r="S2303" i="5"/>
  <c r="J2354" i="5"/>
  <c r="R2354" i="5"/>
  <c r="I2354" i="5"/>
  <c r="H2354" i="5"/>
  <c r="F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F2291" i="5"/>
  <c r="R2291" i="5"/>
  <c r="J2291" i="5"/>
  <c r="I2291" i="5"/>
  <c r="J2307" i="5"/>
  <c r="F2307" i="5"/>
  <c r="I2307" i="5"/>
  <c r="H2307" i="5"/>
  <c r="I2312" i="5"/>
  <c r="H2312" i="5"/>
  <c r="R2312" i="5"/>
  <c r="J2312" i="5"/>
  <c r="F2312" i="5"/>
  <c r="X2312" i="5"/>
  <c r="R2322" i="5"/>
  <c r="F2322" i="5"/>
  <c r="J2322" i="5"/>
  <c r="I2322" i="5"/>
  <c r="H2322" i="5"/>
  <c r="R2349" i="5"/>
  <c r="J2349" i="5"/>
  <c r="I2349" i="5"/>
  <c r="H2349" i="5"/>
  <c r="F2349" i="5"/>
  <c r="F2194" i="5"/>
  <c r="R2194" i="5"/>
  <c r="F2199" i="5"/>
  <c r="F2202" i="5"/>
  <c r="R2202" i="5"/>
  <c r="F2207" i="5"/>
  <c r="F2210" i="5"/>
  <c r="R2210" i="5"/>
  <c r="F2218" i="5"/>
  <c r="R2218" i="5"/>
  <c r="AB2224" i="5"/>
  <c r="X2225" i="5"/>
  <c r="I2225" i="5"/>
  <c r="AB2231" i="5"/>
  <c r="T2231" i="5"/>
  <c r="AB2243" i="5"/>
  <c r="T2243" i="5"/>
  <c r="AB2254" i="5"/>
  <c r="R2260" i="5"/>
  <c r="J2260" i="5"/>
  <c r="I2260" i="5"/>
  <c r="AB2269" i="5"/>
  <c r="AB2285" i="5"/>
  <c r="R2295" i="5"/>
  <c r="J2295" i="5"/>
  <c r="I2295" i="5"/>
  <c r="H2295" i="5"/>
  <c r="F2299" i="5"/>
  <c r="R2299" i="5"/>
  <c r="J2299" i="5"/>
  <c r="I2299" i="5"/>
  <c r="R2307" i="5"/>
  <c r="T2225" i="5"/>
  <c r="S2225" i="5"/>
  <c r="X2236"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AB2267" i="5"/>
  <c r="T2267" i="5"/>
  <c r="I2280" i="5"/>
  <c r="F2280" i="5"/>
  <c r="R2280" i="5"/>
  <c r="J2280" i="5"/>
  <c r="T2311" i="5"/>
  <c r="AB2311" i="5"/>
  <c r="S2311" i="5"/>
  <c r="R2341" i="5"/>
  <c r="J2341" i="5"/>
  <c r="I2341" i="5"/>
  <c r="F2341" i="5"/>
  <c r="H2341" i="5"/>
  <c r="J2348" i="5"/>
  <c r="I2348" i="5"/>
  <c r="H2348" i="5"/>
  <c r="X2348" i="5"/>
  <c r="R2348" i="5"/>
  <c r="F2348" i="5"/>
  <c r="AB2263" i="5"/>
  <c r="T2263" i="5"/>
  <c r="R2277" i="5"/>
  <c r="X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R2306" i="5"/>
  <c r="I2306" i="5"/>
  <c r="X2313"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R2314" i="5"/>
  <c r="I2314" i="5"/>
  <c r="AB2331" i="5"/>
  <c r="T2331" i="5"/>
  <c r="R2337" i="5"/>
  <c r="J2337" i="5"/>
  <c r="I2337" i="5"/>
  <c r="X2337" i="5"/>
  <c r="S2388" i="5"/>
  <c r="T2388" i="5"/>
  <c r="S2268" i="5"/>
  <c r="S2275" i="5"/>
  <c r="S2282" i="5"/>
  <c r="T2287" i="5"/>
  <c r="X2297" i="5"/>
  <c r="X2302" i="5"/>
  <c r="R2302" i="5"/>
  <c r="H2302" i="5"/>
  <c r="X2308" i="5"/>
  <c r="H2313" i="5"/>
  <c r="F2314" i="5"/>
  <c r="AB2340" i="5"/>
  <c r="T2340" i="5"/>
  <c r="S2340" i="5"/>
  <c r="AB2343" i="5"/>
  <c r="T2366" i="5"/>
  <c r="AB2383" i="5"/>
  <c r="S2383" i="5"/>
  <c r="T2383" i="5"/>
  <c r="AB2271" i="5"/>
  <c r="F2273" i="5"/>
  <c r="AB2284" i="5"/>
  <c r="X2294" i="5"/>
  <c r="R2294"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R2437" i="5"/>
  <c r="AB2327" i="5"/>
  <c r="T2327" i="5"/>
  <c r="AB2335" i="5"/>
  <c r="R2345" i="5"/>
  <c r="J2345" i="5"/>
  <c r="I2345" i="5"/>
  <c r="AB2352" i="5"/>
  <c r="AB2358" i="5"/>
  <c r="S2358" i="5"/>
  <c r="J2366" i="5"/>
  <c r="H2366" i="5"/>
  <c r="R2366" i="5"/>
  <c r="I2366" i="5"/>
  <c r="X2366" i="5"/>
  <c r="AB2374" i="5"/>
  <c r="S2374"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R2394" i="5"/>
  <c r="J2394" i="5"/>
  <c r="I2394" i="5"/>
  <c r="H2394" i="5"/>
  <c r="AB2416" i="5"/>
  <c r="T2380" i="5"/>
  <c r="AB2404" i="5"/>
  <c r="R2420" i="5"/>
  <c r="J2420" i="5"/>
  <c r="I2420" i="5"/>
  <c r="H2420" i="5"/>
  <c r="F2420" i="5"/>
  <c r="X2420" i="5"/>
  <c r="R2445" i="5"/>
  <c r="J2445" i="5"/>
  <c r="I2445" i="5"/>
  <c r="H2445" i="5"/>
  <c r="F2445" i="5"/>
  <c r="X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X2408" i="5"/>
  <c r="F2412"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F2382" i="5"/>
  <c r="X2382" i="5"/>
  <c r="F2390" i="5"/>
  <c r="X2390" i="5"/>
  <c r="AB2432" i="5"/>
  <c r="F2456" i="5"/>
  <c r="H2482" i="5"/>
  <c r="I2482" i="5"/>
  <c r="F2482" i="5"/>
  <c r="R2482" i="5"/>
  <c r="J2482" i="5"/>
  <c r="AB2391" i="5"/>
  <c r="T2391" i="5"/>
  <c r="AB2412" i="5"/>
  <c r="X2412" i="5"/>
  <c r="AB2419" i="5"/>
  <c r="T2419" i="5"/>
  <c r="R2429" i="5"/>
  <c r="J2429" i="5"/>
  <c r="I2429" i="5"/>
  <c r="S2437" i="5"/>
  <c r="AB2437" i="5"/>
  <c r="H2447" i="5"/>
  <c r="R2447" i="5"/>
  <c r="J2447" i="5"/>
  <c r="F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s="1"/>
  <c r="X2438" i="5"/>
  <c r="F2442" i="5"/>
  <c r="J2442" i="5"/>
  <c r="I2442" i="5"/>
  <c r="H2442" i="5"/>
  <c r="AB2460" i="5"/>
  <c r="F2497" i="5"/>
  <c r="R2497" i="5"/>
  <c r="J2497" i="5"/>
  <c r="I2497" i="5"/>
  <c r="H2497" i="5"/>
  <c r="T2501" i="5"/>
  <c r="S2501" i="5"/>
  <c r="G5" i="6"/>
  <c r="H5" i="6" s="1"/>
  <c r="D5" i="6" s="1"/>
  <c r="X2433" i="5"/>
  <c r="H2464" i="5"/>
  <c r="J2472" i="5"/>
  <c r="I2472" i="5"/>
  <c r="X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F2489" i="5"/>
  <c r="X2489" i="5"/>
  <c r="I2489" i="5"/>
  <c r="H2489" i="5"/>
  <c r="R2489" i="5"/>
  <c r="J2489" i="5"/>
  <c r="J2494" i="5"/>
  <c r="I2494" i="5"/>
  <c r="H2494" i="5"/>
  <c r="G17" i="6"/>
  <c r="H17" i="6" s="1"/>
  <c r="AB2443" i="5"/>
  <c r="S2443" i="5"/>
  <c r="S2450" i="5"/>
  <c r="S2452" i="5"/>
  <c r="J2461" i="5"/>
  <c r="J2469" i="5"/>
  <c r="T2495" i="5"/>
  <c r="S2495" i="5"/>
  <c r="T2499" i="5"/>
  <c r="S2499" i="5"/>
  <c r="T2503" i="5"/>
  <c r="S2503" i="5"/>
  <c r="B20" i="6"/>
  <c r="G20" i="6" s="1"/>
  <c r="AB2447" i="5"/>
  <c r="S2447" i="5"/>
  <c r="F2458" i="5"/>
  <c r="AB2458" i="5"/>
  <c r="F2466" i="5"/>
  <c r="X2466" i="5"/>
  <c r="AB2466" i="5"/>
  <c r="F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X2481" i="5"/>
  <c r="R2492" i="5"/>
  <c r="J2492" i="5"/>
  <c r="S2504" i="5"/>
  <c r="S2477" i="5"/>
  <c r="AB2482" i="5"/>
  <c r="T2482" i="5"/>
  <c r="X2484" i="5"/>
  <c r="T2504" i="5"/>
  <c r="B21" i="6"/>
  <c r="B51" i="6" s="1"/>
  <c r="G51" i="6" s="1"/>
  <c r="G16" i="6"/>
  <c r="H16" i="6" s="1"/>
  <c r="B19" i="6"/>
  <c r="A38" i="2"/>
  <c r="J4" i="5"/>
  <c r="B41" i="4"/>
  <c r="B71" i="4" s="1"/>
  <c r="A52" i="6" s="1"/>
  <c r="A55" i="2"/>
  <c r="A73" i="2"/>
  <c r="B9" i="3"/>
  <c r="A3" i="2"/>
  <c r="A20" i="2"/>
  <c r="B17" i="3"/>
  <c r="B29" i="4"/>
  <c r="A17" i="6" s="1"/>
  <c r="B25" i="3"/>
  <c r="C20" i="3"/>
  <c r="A75" i="2"/>
  <c r="C25" i="3"/>
  <c r="N4" i="5"/>
  <c r="A43" i="2"/>
  <c r="C3" i="3"/>
  <c r="C19" i="3"/>
  <c r="P4" i="5"/>
  <c r="A45" i="2"/>
  <c r="C4" i="3"/>
  <c r="A12" i="2"/>
  <c r="A29" i="2"/>
  <c r="A46" i="2"/>
  <c r="A63" i="2"/>
  <c r="B5" i="3"/>
  <c r="B13" i="3"/>
  <c r="B21" i="3"/>
  <c r="B29" i="3"/>
  <c r="B9" i="4"/>
  <c r="A5" i="6" s="1"/>
  <c r="B39" i="4"/>
  <c r="B63" i="4" s="1"/>
  <c r="A4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B34" i="4" s="1"/>
  <c r="A21"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7" i="4" s="1"/>
  <c r="B44" i="4"/>
  <c r="A29" i="6" s="1"/>
  <c r="A4" i="5"/>
  <c r="I4" i="5"/>
  <c r="I14" i="6"/>
  <c r="I15" i="6"/>
  <c r="I16" i="6"/>
  <c r="I17" i="6"/>
  <c r="J24" i="6"/>
  <c r="I25" i="6"/>
  <c r="J36" i="6"/>
  <c r="I37" i="6"/>
  <c r="J44" i="6"/>
  <c r="I45" i="6"/>
  <c r="J52" i="6"/>
  <c r="J62" i="6"/>
  <c r="I63" i="6"/>
  <c r="I64" i="6"/>
  <c r="J65" i="6"/>
  <c r="I66" i="6"/>
  <c r="B56" i="1"/>
  <c r="F4" i="8"/>
  <c r="H4" i="8"/>
  <c r="I4" i="8"/>
  <c r="C4" i="8"/>
  <c r="E4" i="8"/>
  <c r="S548" i="5"/>
  <c r="T560" i="5"/>
  <c r="T535" i="5"/>
  <c r="T555" i="5"/>
  <c r="S539" i="5"/>
  <c r="T556" i="5"/>
  <c r="S560" i="5"/>
  <c r="T540" i="5"/>
  <c r="T542" i="5"/>
  <c r="T536" i="5"/>
  <c r="T572" i="5"/>
  <c r="T568" i="5"/>
  <c r="T563" i="5"/>
  <c r="S572" i="5"/>
  <c r="T586" i="5"/>
  <c r="T551" i="5"/>
  <c r="S568" i="5"/>
  <c r="T539" i="5"/>
  <c r="T552" i="5"/>
  <c r="T594" i="5"/>
  <c r="S543" i="5"/>
  <c r="T523" i="5"/>
  <c r="T544" i="5"/>
  <c r="T566" i="5"/>
  <c r="S552" i="5"/>
  <c r="S586" i="5"/>
  <c r="T584" i="5"/>
  <c r="T590" i="5"/>
  <c r="T547" i="5"/>
  <c r="T526" i="5"/>
  <c r="T543" i="5"/>
  <c r="T528" i="5"/>
  <c r="T530" i="5"/>
  <c r="S584" i="5"/>
  <c r="T531" i="5"/>
  <c r="T559" i="5"/>
  <c r="T527" i="5"/>
  <c r="T546" i="5"/>
  <c r="T570" i="5"/>
  <c r="T558" i="5"/>
  <c r="T550" i="5"/>
  <c r="T548" i="5"/>
  <c r="T582" i="5"/>
  <c r="R2165" i="5"/>
  <c r="I1967" i="5"/>
  <c r="J2069" i="5"/>
  <c r="I2069" i="5"/>
  <c r="J1967" i="5"/>
  <c r="I987" i="5"/>
  <c r="H650" i="5"/>
  <c r="X2044" i="5"/>
  <c r="R2044" i="5"/>
  <c r="R1967" i="5"/>
  <c r="H987" i="5"/>
  <c r="H1959" i="5"/>
  <c r="R987" i="5"/>
  <c r="R2069" i="5"/>
  <c r="I1959" i="5"/>
  <c r="X1272" i="5"/>
  <c r="H2069" i="5"/>
  <c r="J1959" i="5"/>
  <c r="R1959" i="5"/>
  <c r="X1198" i="5"/>
  <c r="I678" i="5"/>
  <c r="H678" i="5"/>
  <c r="J987" i="5"/>
  <c r="S606" i="5"/>
  <c r="S610" i="5"/>
  <c r="S598" i="5"/>
  <c r="X550" i="5"/>
  <c r="X542" i="5"/>
  <c r="X558" i="5"/>
  <c r="S532" i="5"/>
  <c r="B32" i="6"/>
  <c r="X2318" i="5"/>
  <c r="J1919" i="5"/>
  <c r="X1289" i="5"/>
  <c r="R983" i="5"/>
  <c r="R872" i="5"/>
  <c r="I851" i="5"/>
  <c r="F1735" i="5"/>
  <c r="I1859" i="5"/>
  <c r="F1577" i="5"/>
  <c r="H1339" i="5"/>
  <c r="I1224" i="5"/>
  <c r="X752" i="5"/>
  <c r="J775" i="5"/>
  <c r="F678" i="5"/>
  <c r="I1735" i="5"/>
  <c r="J2284" i="5"/>
  <c r="J1339" i="5"/>
  <c r="F967" i="5"/>
  <c r="J678" i="5"/>
  <c r="F2189" i="5"/>
  <c r="J1735" i="5"/>
  <c r="R1339" i="5"/>
  <c r="I967" i="5"/>
  <c r="I829" i="5"/>
  <c r="H752" i="5"/>
  <c r="H578" i="5"/>
  <c r="I1665" i="5"/>
  <c r="H1577" i="5"/>
  <c r="R967" i="5"/>
  <c r="R829" i="5"/>
  <c r="J752" i="5"/>
  <c r="I578" i="5"/>
  <c r="J1492" i="5"/>
  <c r="F2409" i="5"/>
  <c r="R1669" i="5"/>
  <c r="J1577" i="5"/>
  <c r="I1339" i="5"/>
  <c r="J578" i="5"/>
  <c r="X678" i="5"/>
  <c r="F1385" i="5"/>
  <c r="F982" i="5"/>
  <c r="J672" i="5"/>
  <c r="J1051" i="5"/>
  <c r="H2173" i="5"/>
  <c r="J1684" i="5"/>
  <c r="I1385" i="5"/>
  <c r="I1051" i="5"/>
  <c r="I1320" i="5"/>
  <c r="I1133" i="5"/>
  <c r="H982" i="5"/>
  <c r="I650" i="5"/>
  <c r="X1385" i="5"/>
  <c r="R1039" i="5"/>
  <c r="I1015" i="5"/>
  <c r="J1320" i="5"/>
  <c r="J1133" i="5"/>
  <c r="I982" i="5"/>
  <c r="J2173" i="5"/>
  <c r="R1320" i="5"/>
  <c r="J982" i="5"/>
  <c r="H2116" i="5"/>
  <c r="R1754" i="5"/>
  <c r="J1593" i="5"/>
  <c r="H1593" i="5"/>
  <c r="H1385" i="5"/>
  <c r="I672" i="5"/>
  <c r="F2301" i="5"/>
  <c r="R1593" i="5"/>
  <c r="J1385" i="5"/>
  <c r="X1320" i="5"/>
  <c r="R2301" i="5"/>
  <c r="X1593" i="5"/>
  <c r="R1051" i="5"/>
  <c r="R1015" i="5"/>
  <c r="I1039" i="5"/>
  <c r="F1320" i="5"/>
  <c r="R852" i="5"/>
  <c r="F1947" i="5"/>
  <c r="H1947" i="5"/>
  <c r="I1381" i="5"/>
  <c r="X872" i="5"/>
  <c r="I1947" i="5"/>
  <c r="R1665" i="5"/>
  <c r="X1158" i="5"/>
  <c r="J1947" i="5"/>
  <c r="J1438" i="5"/>
  <c r="F1158" i="5"/>
  <c r="R1947" i="5"/>
  <c r="J1665" i="5"/>
  <c r="J1426" i="5"/>
  <c r="I2363" i="5"/>
  <c r="I872" i="5"/>
  <c r="R574" i="5"/>
  <c r="I2480" i="5"/>
  <c r="R1325" i="5"/>
  <c r="H1158" i="5"/>
  <c r="F872" i="5"/>
  <c r="R746" i="5"/>
  <c r="F767" i="5"/>
  <c r="H746" i="5"/>
  <c r="H2325" i="5"/>
  <c r="R1329" i="5"/>
  <c r="H562" i="5"/>
  <c r="R1204" i="5"/>
  <c r="H574" i="5"/>
  <c r="I562" i="5"/>
  <c r="F1665" i="5"/>
  <c r="J1204" i="5"/>
  <c r="I574" i="5"/>
  <c r="J562" i="5"/>
  <c r="J872" i="5"/>
  <c r="F562" i="5"/>
  <c r="H1665" i="5"/>
  <c r="J574" i="5"/>
  <c r="R2363" i="5"/>
  <c r="R2317" i="5"/>
  <c r="R2157" i="5"/>
  <c r="H1786" i="5"/>
  <c r="R799" i="5"/>
  <c r="H576" i="5"/>
  <c r="R2397" i="5"/>
  <c r="J2363" i="5"/>
  <c r="F696" i="5"/>
  <c r="I644" i="5"/>
  <c r="H2397" i="5"/>
  <c r="J1233" i="5"/>
  <c r="F717" i="5"/>
  <c r="R775" i="5"/>
  <c r="H2317" i="5"/>
  <c r="F799" i="5"/>
  <c r="F775" i="5"/>
  <c r="F2363" i="5"/>
  <c r="H799" i="5"/>
  <c r="H775" i="5"/>
  <c r="H2363" i="5"/>
  <c r="I2317" i="5"/>
  <c r="F1786" i="5"/>
  <c r="F942" i="5"/>
  <c r="I799" i="5"/>
  <c r="I775" i="5"/>
  <c r="X2016" i="5"/>
  <c r="J2016" i="5"/>
  <c r="J1724" i="5"/>
  <c r="X1684" i="5"/>
  <c r="H1434" i="5"/>
  <c r="I1308" i="5"/>
  <c r="F1272" i="5"/>
  <c r="J602" i="5"/>
  <c r="T602" i="5"/>
  <c r="J2077" i="5"/>
  <c r="I2077" i="5"/>
  <c r="J1673" i="5"/>
  <c r="X1716" i="5"/>
  <c r="R1403" i="5"/>
  <c r="R1308" i="5"/>
  <c r="H602" i="5"/>
  <c r="X2257" i="5"/>
  <c r="I1770" i="5"/>
  <c r="R1633" i="5"/>
  <c r="I1272" i="5"/>
  <c r="R891" i="5"/>
  <c r="R2077" i="5"/>
  <c r="J1770" i="5"/>
  <c r="R1673" i="5"/>
  <c r="J1434" i="5"/>
  <c r="J1272" i="5"/>
  <c r="R2257" i="5"/>
  <c r="F1526" i="5"/>
  <c r="R1123" i="5"/>
  <c r="R1272" i="5"/>
  <c r="I602" i="5"/>
  <c r="F1673" i="5"/>
  <c r="J2318" i="5"/>
  <c r="H1464" i="5"/>
  <c r="I1526" i="5"/>
  <c r="H1673" i="5"/>
  <c r="R2318" i="5"/>
  <c r="H2043" i="5"/>
  <c r="J1633" i="5"/>
  <c r="X1673" i="5"/>
  <c r="F1051" i="5"/>
  <c r="F672" i="5"/>
  <c r="R1724" i="5"/>
  <c r="F1680" i="5"/>
  <c r="H1672"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2293" i="5"/>
  <c r="R1693" i="5"/>
  <c r="H1724" i="5"/>
  <c r="R1680" i="5"/>
  <c r="H1224" i="5"/>
  <c r="I696" i="5"/>
  <c r="H696" i="5"/>
  <c r="H2289" i="5"/>
  <c r="I1724" i="5"/>
  <c r="H1325" i="5"/>
  <c r="R1224" i="5"/>
  <c r="I648" i="5"/>
  <c r="J2480" i="5"/>
  <c r="J2232" i="5"/>
  <c r="J1641" i="5"/>
  <c r="I1508" i="5"/>
  <c r="X1297" i="5"/>
  <c r="H1222" i="5"/>
  <c r="I1110" i="5"/>
  <c r="I1140" i="5"/>
  <c r="I1233" i="5"/>
  <c r="H2480" i="5"/>
  <c r="H1859" i="5"/>
  <c r="I1754" i="5"/>
  <c r="R1641" i="5"/>
  <c r="J1110" i="5"/>
  <c r="I632" i="5"/>
  <c r="R1233" i="5"/>
  <c r="R2480" i="5"/>
  <c r="R2310" i="5"/>
  <c r="J1859" i="5"/>
  <c r="R1644" i="5"/>
  <c r="R1253" i="5"/>
  <c r="H1253" i="5"/>
  <c r="H1233" i="5"/>
  <c r="I596" i="5"/>
  <c r="X2310" i="5"/>
  <c r="F2092" i="5"/>
  <c r="R1859" i="5"/>
  <c r="X2480" i="5"/>
  <c r="F1859" i="5"/>
  <c r="X1668" i="5"/>
  <c r="X1508" i="5"/>
  <c r="X1222" i="5"/>
  <c r="R1086" i="5"/>
  <c r="I836" i="5"/>
  <c r="H596" i="5"/>
  <c r="F2480" i="5"/>
  <c r="J2164" i="5"/>
  <c r="R1653" i="5"/>
  <c r="J1653" i="5"/>
  <c r="F1508" i="5"/>
  <c r="F1222" i="5"/>
  <c r="H1297" i="5"/>
  <c r="F836" i="5"/>
  <c r="R836" i="5"/>
  <c r="F1233" i="5"/>
  <c r="X1900" i="5"/>
  <c r="J1725" i="5"/>
  <c r="H1716" i="5"/>
  <c r="F1403" i="5"/>
  <c r="X1329" i="5"/>
  <c r="I1095" i="5"/>
  <c r="X1633" i="5"/>
  <c r="R808" i="5"/>
  <c r="J2133" i="5"/>
  <c r="J2161" i="5"/>
  <c r="I1716" i="5"/>
  <c r="H1426" i="5"/>
  <c r="H1329" i="5"/>
  <c r="I608" i="5"/>
  <c r="F808" i="5"/>
  <c r="R2133" i="5"/>
  <c r="R2161" i="5"/>
  <c r="F1919" i="5"/>
  <c r="J1716" i="5"/>
  <c r="R1067" i="5"/>
  <c r="X1308" i="5"/>
  <c r="J1145" i="5"/>
  <c r="H883" i="5"/>
  <c r="I808" i="5"/>
  <c r="H1900" i="5"/>
  <c r="I1919" i="5"/>
  <c r="R1716" i="5"/>
  <c r="H1684" i="5"/>
  <c r="R1285" i="5"/>
  <c r="F1308" i="5"/>
  <c r="F883" i="5"/>
  <c r="I1403" i="5"/>
  <c r="H1919" i="5"/>
  <c r="I1684" i="5"/>
  <c r="I1123" i="5"/>
  <c r="I1067" i="5"/>
  <c r="I883" i="5"/>
  <c r="R8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J720" i="5"/>
  <c r="J2454" i="5"/>
  <c r="F2215" i="5"/>
  <c r="X2184" i="5"/>
  <c r="R2164" i="5"/>
  <c r="I2043" i="5"/>
  <c r="R1657" i="5"/>
  <c r="R1652" i="5"/>
  <c r="H1708" i="5"/>
  <c r="X1644" i="5"/>
  <c r="I942" i="5"/>
  <c r="H767" i="5"/>
  <c r="J680" i="5"/>
  <c r="H720" i="5"/>
  <c r="I680" i="5"/>
  <c r="X680"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X2409" i="5"/>
  <c r="I2116" i="5"/>
  <c r="R1774" i="5"/>
  <c r="R1140" i="5"/>
  <c r="H869" i="5"/>
  <c r="X852" i="5"/>
  <c r="R754" i="5"/>
  <c r="X1140" i="5"/>
  <c r="J2116" i="5"/>
  <c r="I1855" i="5"/>
  <c r="H1774" i="5"/>
  <c r="H1811" i="5"/>
  <c r="X1774" i="5"/>
  <c r="R979" i="5"/>
  <c r="F852" i="5"/>
  <c r="F817" i="5"/>
  <c r="I580" i="5"/>
  <c r="R2116" i="5"/>
  <c r="H1855" i="5"/>
  <c r="I1811" i="5"/>
  <c r="F1774" i="5"/>
  <c r="X1086" i="5"/>
  <c r="J869" i="5"/>
  <c r="R580" i="5"/>
  <c r="F1842" i="5"/>
  <c r="J1855" i="5"/>
  <c r="J1811" i="5"/>
  <c r="H1140" i="5"/>
  <c r="R1292" i="5"/>
  <c r="I888" i="5"/>
  <c r="F738" i="5"/>
  <c r="H580" i="5"/>
  <c r="H1086" i="5"/>
  <c r="R869" i="5"/>
  <c r="J592" i="5"/>
  <c r="I2417" i="5"/>
  <c r="H1842" i="5"/>
  <c r="R1855" i="5"/>
  <c r="H1317" i="5"/>
  <c r="I979" i="5"/>
  <c r="F888" i="5"/>
  <c r="R730" i="5"/>
  <c r="F524" i="5"/>
  <c r="F1140" i="5"/>
  <c r="J580" i="5"/>
  <c r="I1842" i="5"/>
  <c r="R1811" i="5"/>
  <c r="F1471" i="5"/>
  <c r="R1317" i="5"/>
  <c r="I1086" i="5"/>
  <c r="I869" i="5"/>
  <c r="H730" i="5"/>
  <c r="H592" i="5"/>
  <c r="I730" i="5"/>
  <c r="J1842" i="5"/>
  <c r="H1696" i="5"/>
  <c r="J1086" i="5"/>
  <c r="I524" i="5"/>
  <c r="B41" i="6"/>
  <c r="G41" i="6" s="1"/>
  <c r="B31" i="6"/>
  <c r="G31" i="6" s="1"/>
  <c r="J2417" i="5"/>
  <c r="J2160" i="5"/>
  <c r="F1876" i="5"/>
  <c r="X1801" i="5"/>
  <c r="R1770" i="5"/>
  <c r="R1700" i="5"/>
  <c r="X1609" i="5"/>
  <c r="X1577" i="5"/>
  <c r="I1696" i="5"/>
  <c r="I1672" i="5"/>
  <c r="F1126" i="5"/>
  <c r="F875" i="5"/>
  <c r="R888" i="5"/>
  <c r="F783" i="5"/>
  <c r="R757" i="5"/>
  <c r="I588" i="5"/>
  <c r="H2012" i="5"/>
  <c r="F640" i="5"/>
  <c r="F2197" i="5"/>
  <c r="R2417" i="5"/>
  <c r="H2409" i="5"/>
  <c r="H2011" i="5"/>
  <c r="J1876" i="5"/>
  <c r="J1669" i="5"/>
  <c r="X1700" i="5"/>
  <c r="J1696" i="5"/>
  <c r="F1700" i="5"/>
  <c r="F1712" i="5"/>
  <c r="J1672" i="5"/>
  <c r="R1003" i="5"/>
  <c r="X1352" i="5"/>
  <c r="X1292" i="5"/>
  <c r="I974" i="5"/>
  <c r="H1138" i="5"/>
  <c r="H875" i="5"/>
  <c r="H783" i="5"/>
  <c r="I757" i="5"/>
  <c r="I640" i="5"/>
  <c r="H644" i="5"/>
  <c r="J2397" i="5"/>
  <c r="I2012" i="5"/>
  <c r="J640" i="5"/>
  <c r="I2197" i="5"/>
  <c r="X2417" i="5"/>
  <c r="I2409" i="5"/>
  <c r="F2325" i="5"/>
  <c r="I2011" i="5"/>
  <c r="J1936" i="5"/>
  <c r="F1770" i="5"/>
  <c r="R1696" i="5"/>
  <c r="H1664" i="5"/>
  <c r="I1494" i="5"/>
  <c r="R1672" i="5"/>
  <c r="F1352" i="5"/>
  <c r="F1292" i="5"/>
  <c r="J974" i="5"/>
  <c r="J875" i="5"/>
  <c r="I783" i="5"/>
  <c r="I749" i="5"/>
  <c r="J757" i="5"/>
  <c r="I556" i="5"/>
  <c r="J2409" i="5"/>
  <c r="H2301" i="5"/>
  <c r="H2100" i="5"/>
  <c r="J2011" i="5"/>
  <c r="R1936" i="5"/>
  <c r="H1801" i="5"/>
  <c r="H1867" i="5"/>
  <c r="I1664" i="5"/>
  <c r="H1712" i="5"/>
  <c r="F1494" i="5"/>
  <c r="J1494" i="5"/>
  <c r="X1672" i="5"/>
  <c r="I1003" i="5"/>
  <c r="H1352" i="5"/>
  <c r="R974" i="5"/>
  <c r="I1074" i="5"/>
  <c r="I875" i="5"/>
  <c r="J783" i="5"/>
  <c r="J749" i="5"/>
  <c r="X757" i="5"/>
  <c r="I1801" i="5"/>
  <c r="J1664" i="5"/>
  <c r="I1712" i="5"/>
  <c r="X1494" i="5"/>
  <c r="X1190" i="5"/>
  <c r="J1352" i="5"/>
  <c r="I1292" i="5"/>
  <c r="R875" i="5"/>
  <c r="R738" i="5"/>
  <c r="I717" i="5"/>
  <c r="R718" i="5"/>
  <c r="F757" i="5"/>
  <c r="X1510" i="5"/>
  <c r="F1190" i="5"/>
  <c r="I983" i="5"/>
  <c r="J1292" i="5"/>
  <c r="X974" i="5"/>
  <c r="F749" i="5"/>
  <c r="J717" i="5"/>
  <c r="H640" i="5"/>
  <c r="H588" i="5"/>
  <c r="F2061" i="5"/>
  <c r="H556" i="5"/>
  <c r="H2197" i="5"/>
  <c r="F2405" i="5"/>
  <c r="F2386" i="5"/>
  <c r="R2289" i="5"/>
  <c r="X2154" i="5"/>
  <c r="R2160" i="5"/>
  <c r="I2100" i="5"/>
  <c r="R2035" i="5"/>
  <c r="X1876" i="5"/>
  <c r="I1867" i="5"/>
  <c r="X1304" i="5"/>
  <c r="I1145" i="5"/>
  <c r="J1074" i="5"/>
  <c r="R794" i="5"/>
  <c r="I634" i="5"/>
  <c r="H670" i="5"/>
  <c r="F1940" i="5"/>
  <c r="F2289" i="5"/>
  <c r="F2154" i="5"/>
  <c r="J2100" i="5"/>
  <c r="J1940" i="5"/>
  <c r="J1867" i="5"/>
  <c r="I1761" i="5"/>
  <c r="F1193" i="5"/>
  <c r="R1115" i="5"/>
  <c r="I1035" i="5"/>
  <c r="F1304" i="5"/>
  <c r="X1145" i="5"/>
  <c r="R1074" i="5"/>
  <c r="F814" i="5"/>
  <c r="J814" i="5"/>
  <c r="J1527" i="5"/>
  <c r="I1527" i="5"/>
  <c r="H1527" i="5"/>
  <c r="F592" i="5"/>
  <c r="R592" i="5"/>
  <c r="I2386" i="5"/>
  <c r="H2405" i="5"/>
  <c r="H2180" i="5"/>
  <c r="R2100" i="5"/>
  <c r="R1940" i="5"/>
  <c r="R1867" i="5"/>
  <c r="J1193" i="5"/>
  <c r="F1145" i="5"/>
  <c r="F867" i="5"/>
  <c r="H1940" i="5"/>
  <c r="J2405" i="5"/>
  <c r="X2160" i="5"/>
  <c r="I2180" i="5"/>
  <c r="X1940" i="5"/>
  <c r="I1786" i="5"/>
  <c r="J1471" i="5"/>
  <c r="I1131" i="5"/>
  <c r="I1115" i="5"/>
  <c r="I1304" i="5"/>
  <c r="R1145" i="5"/>
  <c r="X814" i="5"/>
  <c r="H634" i="5"/>
  <c r="I2289" i="5"/>
  <c r="J1435" i="5"/>
  <c r="I1435" i="5"/>
  <c r="H1435" i="5"/>
  <c r="R2405" i="5"/>
  <c r="H2386" i="5"/>
  <c r="J2180" i="5"/>
  <c r="X2100" i="5"/>
  <c r="J1952" i="5"/>
  <c r="J1786" i="5"/>
  <c r="J1304" i="5"/>
  <c r="F2381" i="5"/>
  <c r="X2405" i="5"/>
  <c r="J2386" i="5"/>
  <c r="R2180" i="5"/>
  <c r="H2160" i="5"/>
  <c r="F2100" i="5"/>
  <c r="R1952" i="5"/>
  <c r="H2035" i="5"/>
  <c r="F1867" i="5"/>
  <c r="R1786" i="5"/>
  <c r="R1131" i="5"/>
  <c r="R1304" i="5"/>
  <c r="I971" i="5"/>
  <c r="F1074" i="5"/>
  <c r="F971" i="5"/>
  <c r="I817" i="5"/>
  <c r="R2386" i="5"/>
  <c r="I2160" i="5"/>
  <c r="X1952" i="5"/>
  <c r="I2035" i="5"/>
  <c r="I1471" i="5"/>
  <c r="R1471" i="5"/>
  <c r="R971" i="5"/>
  <c r="H1145" i="5"/>
  <c r="H971" i="5"/>
  <c r="J817" i="5"/>
  <c r="R817" i="5"/>
  <c r="R1055" i="5"/>
  <c r="I891" i="5"/>
  <c r="H867" i="5"/>
  <c r="R712" i="5"/>
  <c r="R608" i="5"/>
  <c r="J712" i="5"/>
  <c r="X2465" i="5"/>
  <c r="J2465" i="5"/>
  <c r="F1696" i="5"/>
  <c r="I2205" i="5"/>
  <c r="R2205" i="5"/>
  <c r="J2205" i="5"/>
  <c r="H2205" i="5"/>
  <c r="F2205" i="5"/>
  <c r="X640" i="5"/>
  <c r="R640" i="5"/>
  <c r="J1067" i="5"/>
  <c r="H1067" i="5"/>
  <c r="X672" i="5"/>
  <c r="R672" i="5"/>
  <c r="H808" i="5"/>
  <c r="J808" i="5"/>
  <c r="X808" i="5"/>
  <c r="X644" i="5"/>
  <c r="F644" i="5"/>
  <c r="I2265" i="5"/>
  <c r="R2265" i="5"/>
  <c r="J2265" i="5"/>
  <c r="F608" i="5"/>
  <c r="J1138" i="5"/>
  <c r="I867" i="5"/>
  <c r="R915" i="5"/>
  <c r="R710" i="5"/>
  <c r="H664" i="5"/>
  <c r="H608" i="5"/>
  <c r="I2215" i="5"/>
  <c r="J2215" i="5"/>
  <c r="J1198" i="5"/>
  <c r="R1198" i="5"/>
  <c r="I1198" i="5"/>
  <c r="H1198" i="5"/>
  <c r="F987" i="5"/>
  <c r="H851" i="5"/>
  <c r="F851" i="5"/>
  <c r="R1107" i="5"/>
  <c r="F931" i="5"/>
  <c r="I931" i="5"/>
  <c r="I1138" i="5"/>
  <c r="R867" i="5"/>
  <c r="I712" i="5"/>
  <c r="H710" i="5"/>
  <c r="H1526" i="5"/>
  <c r="R1526" i="5"/>
  <c r="F580" i="5"/>
  <c r="H836" i="5"/>
  <c r="J836" i="5"/>
  <c r="R1158" i="5"/>
  <c r="J1158" i="5"/>
  <c r="I1158" i="5"/>
  <c r="R931" i="5"/>
  <c r="R1138" i="5"/>
  <c r="I679" i="5"/>
  <c r="F2265" i="5"/>
  <c r="X2265" i="5"/>
  <c r="I2199" i="5"/>
  <c r="R2199" i="5"/>
  <c r="J2199" i="5"/>
  <c r="H1051" i="5"/>
  <c r="R578" i="5"/>
  <c r="F578" i="5"/>
  <c r="J1761" i="5"/>
  <c r="I1510" i="5"/>
  <c r="X1464" i="5"/>
  <c r="F1138" i="5"/>
  <c r="F891" i="5"/>
  <c r="H2265" i="5"/>
  <c r="F974" i="5"/>
  <c r="I2397" i="5"/>
  <c r="F2397" i="5"/>
  <c r="I2253" i="5"/>
  <c r="R2253" i="5"/>
  <c r="J2253" i="5"/>
  <c r="H2253" i="5"/>
  <c r="I2257" i="5"/>
  <c r="J2257" i="5"/>
  <c r="J1403" i="5"/>
  <c r="H1403" i="5"/>
  <c r="J1510" i="5"/>
  <c r="H891" i="5"/>
  <c r="H915" i="5"/>
  <c r="J608" i="5"/>
  <c r="X712" i="5"/>
  <c r="I2189" i="5"/>
  <c r="H2189" i="5"/>
  <c r="I1851" i="5"/>
  <c r="F1851" i="5"/>
  <c r="I1633" i="5"/>
  <c r="F1633" i="5"/>
  <c r="F915" i="5"/>
  <c r="H712" i="5"/>
  <c r="I2213" i="5"/>
  <c r="R2213" i="5"/>
  <c r="J2213" i="5"/>
  <c r="H2213" i="5"/>
  <c r="F2213" i="5"/>
  <c r="J2381" i="5"/>
  <c r="I2381" i="5"/>
  <c r="J1309" i="5"/>
  <c r="I1309" i="5"/>
  <c r="J1325" i="5"/>
  <c r="F1325"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J1071" i="5"/>
  <c r="H1071" i="5"/>
  <c r="F1071" i="5"/>
  <c r="F1035" i="5"/>
  <c r="H1035" i="5"/>
  <c r="J1035" i="5"/>
  <c r="H794" i="5"/>
  <c r="I794" i="5"/>
  <c r="J794" i="5"/>
  <c r="F794" i="5"/>
  <c r="J1007" i="5"/>
  <c r="H1007" i="5"/>
  <c r="F1007" i="5"/>
  <c r="X632" i="5"/>
  <c r="R632" i="5"/>
  <c r="F632" i="5"/>
  <c r="J632" i="5"/>
  <c r="J829" i="5"/>
  <c r="H829" i="5"/>
  <c r="R814" i="5"/>
  <c r="I814" i="5"/>
  <c r="X2330" i="5"/>
  <c r="I2330" i="5"/>
  <c r="J2330" i="5"/>
  <c r="H2330" i="5"/>
  <c r="F2330" i="5"/>
  <c r="R2225" i="5"/>
  <c r="J2225" i="5"/>
  <c r="H2225" i="5"/>
  <c r="F2225" i="5"/>
  <c r="X2181" i="5"/>
  <c r="I2181" i="5"/>
  <c r="H2181" i="5"/>
  <c r="F2181" i="5"/>
  <c r="I2165" i="5"/>
  <c r="H2165" i="5"/>
  <c r="F2165" i="5"/>
  <c r="I2044" i="5"/>
  <c r="H2044" i="5"/>
  <c r="F2044" i="5"/>
  <c r="F2069" i="5"/>
  <c r="R1494" i="5"/>
  <c r="H1494" i="5"/>
  <c r="F1632" i="5"/>
  <c r="J1317" i="5"/>
  <c r="I1317" i="5"/>
  <c r="F1317" i="5"/>
  <c r="I1426" i="5"/>
  <c r="R1426" i="5"/>
  <c r="F1426" i="5"/>
  <c r="R1193" i="5"/>
  <c r="H1193" i="5"/>
  <c r="X1193" i="5"/>
  <c r="I1193" i="5"/>
  <c r="H1123" i="5"/>
  <c r="F1123" i="5"/>
  <c r="J1123" i="5"/>
  <c r="J943" i="5"/>
  <c r="H943" i="5"/>
  <c r="F943" i="5"/>
  <c r="J888" i="5"/>
  <c r="H888" i="5"/>
  <c r="H979" i="5"/>
  <c r="F979" i="5"/>
  <c r="J979" i="5"/>
  <c r="H774" i="5"/>
  <c r="F774" i="5"/>
  <c r="I774" i="5"/>
  <c r="X774" i="5"/>
  <c r="J774" i="5"/>
  <c r="I710" i="5"/>
  <c r="F710" i="5"/>
  <c r="X710" i="5"/>
  <c r="J576" i="5"/>
  <c r="F576" i="5"/>
  <c r="R576" i="5"/>
  <c r="H2417" i="5"/>
  <c r="F2417" i="5"/>
  <c r="I2173" i="5"/>
  <c r="F2173" i="5"/>
  <c r="I2284" i="5"/>
  <c r="R2284" i="5"/>
  <c r="H2284" i="5"/>
  <c r="F2284" i="5"/>
  <c r="X2284" i="5"/>
  <c r="F2180" i="5"/>
  <c r="X2180" i="5"/>
  <c r="R2237" i="5"/>
  <c r="J2237" i="5"/>
  <c r="H2237" i="5"/>
  <c r="F2237" i="5"/>
  <c r="H2133" i="5"/>
  <c r="F2133" i="5"/>
  <c r="I2133" i="5"/>
  <c r="I1952" i="5"/>
  <c r="H1952" i="5"/>
  <c r="F1952" i="5"/>
  <c r="F1761" i="5"/>
  <c r="X1761" i="5"/>
  <c r="H1761" i="5"/>
  <c r="J1253" i="5"/>
  <c r="I1253" i="5"/>
  <c r="F1253" i="5"/>
  <c r="I738" i="5"/>
  <c r="J738" i="5"/>
  <c r="J746" i="5"/>
  <c r="I746" i="5"/>
  <c r="J1003" i="5"/>
  <c r="H1003" i="5"/>
  <c r="F1003" i="5"/>
  <c r="R596" i="5"/>
  <c r="J596" i="5"/>
  <c r="F596" i="5"/>
  <c r="R717" i="5"/>
  <c r="H717" i="5"/>
  <c r="I2016" i="5"/>
  <c r="H2016" i="5"/>
  <c r="F2016" i="5"/>
  <c r="X1657" i="5"/>
  <c r="F1657" i="5"/>
  <c r="I1657" i="5"/>
  <c r="H1657" i="5"/>
  <c r="F1204" i="5"/>
  <c r="H1204" i="5"/>
  <c r="X1204" i="5"/>
  <c r="I1190" i="5"/>
  <c r="R1190" i="5"/>
  <c r="J1190" i="5"/>
  <c r="F1015" i="5"/>
  <c r="J1015" i="5"/>
  <c r="H1015" i="5"/>
  <c r="J883" i="5"/>
  <c r="H750" i="5"/>
  <c r="I750" i="5"/>
  <c r="X750" i="5"/>
  <c r="J750" i="5"/>
  <c r="F750" i="5"/>
  <c r="J852" i="5"/>
  <c r="H852" i="5"/>
  <c r="H754" i="5"/>
  <c r="I754" i="5"/>
  <c r="J754" i="5"/>
  <c r="F754" i="5"/>
  <c r="X648" i="5"/>
  <c r="R648" i="5"/>
  <c r="F648" i="5"/>
  <c r="J648" i="5"/>
  <c r="I752" i="5"/>
  <c r="F752" i="5"/>
  <c r="R602" i="5"/>
  <c r="F602" i="5"/>
  <c r="R600" i="5"/>
  <c r="J600" i="5"/>
  <c r="T600" i="5"/>
  <c r="F600" i="5"/>
  <c r="I2157" i="5"/>
  <c r="H2157" i="5"/>
  <c r="J2301" i="5"/>
  <c r="X2233" i="5"/>
  <c r="R2233" i="5"/>
  <c r="J2233" i="5"/>
  <c r="H2233" i="5"/>
  <c r="F2233" i="5"/>
  <c r="X1641" i="5"/>
  <c r="F1641" i="5"/>
  <c r="I1641" i="5"/>
  <c r="H1641" i="5"/>
  <c r="J1754" i="5"/>
  <c r="H1754" i="5"/>
  <c r="R1510" i="5"/>
  <c r="H1510" i="5"/>
  <c r="F1510" i="5"/>
  <c r="J1079" i="5"/>
  <c r="H1079" i="5"/>
  <c r="F1079" i="5"/>
  <c r="J1107" i="5"/>
  <c r="H1107" i="5"/>
  <c r="F1107" i="5"/>
  <c r="I662" i="5"/>
  <c r="F662" i="5"/>
  <c r="X662" i="5"/>
  <c r="R662" i="5"/>
  <c r="J662" i="5"/>
  <c r="J634" i="5"/>
  <c r="R634" i="5"/>
  <c r="F634" i="5"/>
  <c r="X664" i="5"/>
  <c r="R664" i="5"/>
  <c r="I664" i="5"/>
  <c r="F664" i="5"/>
  <c r="I2232" i="5"/>
  <c r="H2232" i="5"/>
  <c r="X2232" i="5"/>
  <c r="F2232" i="5"/>
  <c r="F2454" i="5"/>
  <c r="H2454" i="5"/>
  <c r="X2454" i="5"/>
  <c r="I2454" i="5"/>
  <c r="X2116"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X684" i="5"/>
  <c r="R749" i="5"/>
  <c r="H749" i="5"/>
  <c r="J588" i="5"/>
  <c r="F588" i="5"/>
  <c r="R588" i="5"/>
  <c r="J650" i="5"/>
  <c r="R650" i="5"/>
  <c r="F650" i="5"/>
  <c r="I670" i="5"/>
  <c r="R670" i="5"/>
  <c r="J670" i="5"/>
  <c r="F670" i="5"/>
  <c r="X670" i="5"/>
  <c r="H2357" i="5"/>
  <c r="F2357" i="5"/>
  <c r="R2357" i="5"/>
  <c r="J2357" i="5"/>
  <c r="I2357" i="5"/>
  <c r="F2164" i="5"/>
  <c r="X2164" i="5"/>
  <c r="I1725" i="5"/>
  <c r="H1725" i="5"/>
  <c r="F1725" i="5"/>
  <c r="I1430" i="5"/>
  <c r="H1430" i="5"/>
  <c r="F1430" i="5"/>
  <c r="R1430" i="5"/>
  <c r="I1693" i="5"/>
  <c r="H1693" i="5"/>
  <c r="F1693" i="5"/>
  <c r="J1329" i="5"/>
  <c r="I1329" i="5"/>
  <c r="F1329" i="5"/>
  <c r="F1095" i="5"/>
  <c r="J1095" i="5"/>
  <c r="H1095" i="5"/>
  <c r="H1110" i="5"/>
  <c r="X1110" i="5"/>
  <c r="H1039" i="5"/>
  <c r="F1039" i="5"/>
  <c r="J1039" i="5"/>
  <c r="H762" i="5"/>
  <c r="F762" i="5"/>
  <c r="J762" i="5"/>
  <c r="I762" i="5"/>
  <c r="H679" i="5"/>
  <c r="J679" i="5"/>
  <c r="F679" i="5"/>
  <c r="R679" i="5"/>
  <c r="H817" i="5"/>
  <c r="X817" i="5"/>
  <c r="J524" i="5"/>
  <c r="R524" i="5"/>
  <c r="H524" i="5"/>
  <c r="X2326"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X1181" i="5"/>
  <c r="I1181" i="5"/>
  <c r="J1131" i="5"/>
  <c r="H1131" i="5"/>
  <c r="F1131" i="5"/>
  <c r="I718" i="5"/>
  <c r="J718" i="5"/>
  <c r="F718" i="5"/>
  <c r="X718" i="5"/>
  <c r="J983" i="5"/>
  <c r="H983" i="5"/>
  <c r="F983" i="5"/>
  <c r="H766" i="5"/>
  <c r="J766" i="5"/>
  <c r="I766" i="5"/>
  <c r="F766" i="5"/>
  <c r="X766" i="5"/>
  <c r="F26" i="6"/>
  <c r="B52" i="6"/>
  <c r="G52" i="6" s="1"/>
  <c r="B37" i="6"/>
  <c r="G37" i="6" s="1"/>
  <c r="B42" i="6"/>
  <c r="G42" i="6" s="1"/>
  <c r="B40" i="6"/>
  <c r="G40" i="6" s="1"/>
  <c r="B25" i="6"/>
  <c r="G25" i="6" s="1"/>
  <c r="B39" i="6"/>
  <c r="G39" i="6" s="1"/>
  <c r="F24" i="6"/>
  <c r="F49" i="6" s="1"/>
  <c r="B44" i="6"/>
  <c r="G44" i="6" s="1"/>
  <c r="G32" i="6"/>
  <c r="B49" i="6"/>
  <c r="G49" i="6" s="1"/>
  <c r="B34" i="6"/>
  <c r="G34" i="6" s="1"/>
  <c r="B29" i="6"/>
  <c r="G29" i="6" s="1"/>
  <c r="B24" i="6"/>
  <c r="G24" i="6" s="1"/>
  <c r="G19" i="6"/>
  <c r="H19" i="6" s="1"/>
  <c r="D19" i="6" s="1"/>
  <c r="F2426" i="5"/>
  <c r="R2426" i="5"/>
  <c r="J2426" i="5"/>
  <c r="I2426" i="5"/>
  <c r="H2426" i="5"/>
  <c r="F2446" i="5"/>
  <c r="H2446" i="5"/>
  <c r="X2446" i="5"/>
  <c r="J2446" i="5"/>
  <c r="I2446" i="5"/>
  <c r="R2446" i="5"/>
  <c r="G22" i="6"/>
  <c r="B47" i="6"/>
  <c r="G47" i="6" s="1"/>
  <c r="J2504" i="5"/>
  <c r="I2504" i="5"/>
  <c r="H2504" i="5"/>
  <c r="R2504" i="5"/>
  <c r="F2504" i="5"/>
  <c r="X2504" i="5"/>
  <c r="F2434" i="5"/>
  <c r="R2434" i="5"/>
  <c r="J2434" i="5"/>
  <c r="I2434" i="5"/>
  <c r="H2434" i="5"/>
  <c r="H2459" i="5"/>
  <c r="R2459" i="5"/>
  <c r="J2459" i="5"/>
  <c r="I2459" i="5"/>
  <c r="F2459" i="5"/>
  <c r="I2399" i="5"/>
  <c r="H2399" i="5"/>
  <c r="F2399" i="5"/>
  <c r="R2399" i="5"/>
  <c r="J2399" i="5"/>
  <c r="J2392" i="5"/>
  <c r="I2392" i="5"/>
  <c r="R2392" i="5"/>
  <c r="H2392" i="5"/>
  <c r="F2392" i="5"/>
  <c r="X2392" i="5"/>
  <c r="H2369" i="5"/>
  <c r="F2369" i="5"/>
  <c r="J2369" i="5"/>
  <c r="I2369" i="5"/>
  <c r="X2369" i="5"/>
  <c r="R2369" i="5"/>
  <c r="H2383" i="5"/>
  <c r="J2383" i="5"/>
  <c r="R2383" i="5"/>
  <c r="I2383" i="5"/>
  <c r="F2383" i="5"/>
  <c r="F2319" i="5"/>
  <c r="I2319" i="5"/>
  <c r="J2319" i="5"/>
  <c r="H2319" i="5"/>
  <c r="R2319" i="5"/>
  <c r="R2279" i="5"/>
  <c r="F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R2258" i="5"/>
  <c r="J2258" i="5"/>
  <c r="I2258" i="5"/>
  <c r="R2270" i="5"/>
  <c r="J2270" i="5"/>
  <c r="I2270" i="5"/>
  <c r="H2270" i="5"/>
  <c r="F2270" i="5"/>
  <c r="X2270" i="5"/>
  <c r="J2187" i="5"/>
  <c r="I2187" i="5"/>
  <c r="H2187" i="5"/>
  <c r="F2187" i="5"/>
  <c r="R2187" i="5"/>
  <c r="I2155" i="5"/>
  <c r="H2155" i="5"/>
  <c r="F2155" i="5"/>
  <c r="R2155" i="5"/>
  <c r="J2155" i="5"/>
  <c r="F2206" i="5"/>
  <c r="R2206" i="5"/>
  <c r="J2206" i="5"/>
  <c r="I2206" i="5"/>
  <c r="H2206" i="5"/>
  <c r="X2206" i="5"/>
  <c r="F2198" i="5"/>
  <c r="R2198" i="5"/>
  <c r="J2198" i="5"/>
  <c r="I2198" i="5"/>
  <c r="H2198" i="5"/>
  <c r="X2198" i="5"/>
  <c r="J2179" i="5"/>
  <c r="I2179" i="5"/>
  <c r="H2179" i="5"/>
  <c r="F2179" i="5"/>
  <c r="R2179" i="5"/>
  <c r="F2066" i="5"/>
  <c r="R2066" i="5"/>
  <c r="J2066" i="5"/>
  <c r="I2066" i="5"/>
  <c r="H2066" i="5"/>
  <c r="R2176" i="5"/>
  <c r="J2176" i="5"/>
  <c r="I2176" i="5"/>
  <c r="H2176" i="5"/>
  <c r="F2176" i="5"/>
  <c r="X2176" i="5"/>
  <c r="I2063" i="5"/>
  <c r="H2063" i="5"/>
  <c r="F2063" i="5"/>
  <c r="R2063" i="5"/>
  <c r="J2063" i="5"/>
  <c r="J2115" i="5"/>
  <c r="I2115" i="5"/>
  <c r="H2115" i="5"/>
  <c r="F2115" i="5"/>
  <c r="R2115" i="5"/>
  <c r="I2171" i="5"/>
  <c r="H2171" i="5"/>
  <c r="F2171" i="5"/>
  <c r="R2171" i="5"/>
  <c r="J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R1998" i="5"/>
  <c r="J1998" i="5"/>
  <c r="I1998" i="5"/>
  <c r="H1998" i="5"/>
  <c r="F1998" i="5"/>
  <c r="X1998" i="5"/>
  <c r="I1845" i="5"/>
  <c r="H1845" i="5"/>
  <c r="F1845" i="5"/>
  <c r="R1845" i="5"/>
  <c r="J1845" i="5"/>
  <c r="R1978" i="5"/>
  <c r="J1978" i="5"/>
  <c r="I1978" i="5"/>
  <c r="H1978" i="5"/>
  <c r="F1978" i="5"/>
  <c r="R2046" i="5"/>
  <c r="J2046" i="5"/>
  <c r="I2046" i="5"/>
  <c r="H2046" i="5"/>
  <c r="F2046" i="5"/>
  <c r="X2046" i="5"/>
  <c r="H1783" i="5"/>
  <c r="F1783" i="5"/>
  <c r="R1783" i="5"/>
  <c r="J1783" i="5"/>
  <c r="I1783" i="5"/>
  <c r="R1826" i="5"/>
  <c r="I1826" i="5"/>
  <c r="H1826" i="5"/>
  <c r="F1826" i="5"/>
  <c r="J1826" i="5"/>
  <c r="I1833" i="5"/>
  <c r="R1833" i="5"/>
  <c r="J1833" i="5"/>
  <c r="H1833" i="5"/>
  <c r="F1833" i="5"/>
  <c r="X1833" i="5"/>
  <c r="I1914" i="5"/>
  <c r="H1914" i="5"/>
  <c r="F1914" i="5"/>
  <c r="R1914" i="5"/>
  <c r="J1914" i="5"/>
  <c r="R1737" i="5"/>
  <c r="H1737" i="5"/>
  <c r="F1737" i="5"/>
  <c r="X1737" i="5"/>
  <c r="J1737" i="5"/>
  <c r="I1737" i="5"/>
  <c r="F1550" i="5"/>
  <c r="H1550" i="5"/>
  <c r="X1550" i="5"/>
  <c r="R1550" i="5"/>
  <c r="J1550" i="5"/>
  <c r="I1550" i="5"/>
  <c r="R1747" i="5"/>
  <c r="J1747" i="5"/>
  <c r="I1747" i="5"/>
  <c r="H1747" i="5"/>
  <c r="F1747" i="5"/>
  <c r="R1671" i="5"/>
  <c r="J1671" i="5"/>
  <c r="I1671" i="5"/>
  <c r="H1671" i="5"/>
  <c r="F1671" i="5"/>
  <c r="R1552" i="5"/>
  <c r="J1552" i="5"/>
  <c r="H1552" i="5"/>
  <c r="I1552" i="5"/>
  <c r="X1552" i="5"/>
  <c r="F1552" i="5"/>
  <c r="R1667" i="5"/>
  <c r="J1667" i="5"/>
  <c r="I1667" i="5"/>
  <c r="H1667" i="5"/>
  <c r="F1667" i="5"/>
  <c r="I1825" i="5"/>
  <c r="R1825" i="5"/>
  <c r="J1825" i="5"/>
  <c r="H1825" i="5"/>
  <c r="F1825" i="5"/>
  <c r="X1825" i="5"/>
  <c r="R1655" i="5"/>
  <c r="J1655" i="5"/>
  <c r="I1655" i="5"/>
  <c r="H1655" i="5"/>
  <c r="F1655" i="5"/>
  <c r="J1413" i="5"/>
  <c r="I1413" i="5"/>
  <c r="H1413" i="5"/>
  <c r="R1413" i="5"/>
  <c r="F1413" i="5"/>
  <c r="I1615" i="5"/>
  <c r="H1615" i="5"/>
  <c r="F1615" i="5"/>
  <c r="R1615" i="5"/>
  <c r="J1615" i="5"/>
  <c r="I1583" i="5"/>
  <c r="H1583" i="5"/>
  <c r="F1583" i="5"/>
  <c r="R1583" i="5"/>
  <c r="J1583" i="5"/>
  <c r="R1346" i="5"/>
  <c r="X1346" i="5"/>
  <c r="I1346" i="5"/>
  <c r="H1346" i="5"/>
  <c r="J1346" i="5"/>
  <c r="F1346" i="5"/>
  <c r="H1476" i="5"/>
  <c r="F1476" i="5"/>
  <c r="X1476" i="5"/>
  <c r="J1476" i="5"/>
  <c r="I1476" i="5"/>
  <c r="R1476" i="5"/>
  <c r="F1394" i="5"/>
  <c r="R1394" i="5"/>
  <c r="I1394" i="5"/>
  <c r="H1394" i="5"/>
  <c r="J1394" i="5"/>
  <c r="R1604" i="5"/>
  <c r="J1604" i="5"/>
  <c r="I1604" i="5"/>
  <c r="H1604" i="5"/>
  <c r="F1604" i="5"/>
  <c r="X1604" i="5"/>
  <c r="R1687" i="5"/>
  <c r="J1687" i="5"/>
  <c r="I1687" i="5"/>
  <c r="H1687" i="5"/>
  <c r="F1687" i="5"/>
  <c r="R1392" i="5"/>
  <c r="J1392" i="5"/>
  <c r="F1392" i="5"/>
  <c r="X1392" i="5"/>
  <c r="I1392" i="5"/>
  <c r="H1392" i="5"/>
  <c r="R1584" i="5"/>
  <c r="J1584" i="5"/>
  <c r="I1584" i="5"/>
  <c r="H1584" i="5"/>
  <c r="F1584" i="5"/>
  <c r="X1584" i="5"/>
  <c r="J1445" i="5"/>
  <c r="H1445" i="5"/>
  <c r="I1445" i="5"/>
  <c r="F1445" i="5"/>
  <c r="R1445" i="5"/>
  <c r="R1592" i="5"/>
  <c r="J1592" i="5"/>
  <c r="I1592" i="5"/>
  <c r="H1592" i="5"/>
  <c r="F1592" i="5"/>
  <c r="X1592" i="5"/>
  <c r="R1517" i="5"/>
  <c r="J1517" i="5"/>
  <c r="H1517" i="5"/>
  <c r="I1517" i="5"/>
  <c r="F1517" i="5"/>
  <c r="J1244" i="5"/>
  <c r="I1244" i="5"/>
  <c r="R1244" i="5"/>
  <c r="H1244" i="5"/>
  <c r="X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X1366" i="5"/>
  <c r="H1016" i="5"/>
  <c r="F1016" i="5"/>
  <c r="X1016" i="5"/>
  <c r="R1016" i="5"/>
  <c r="I1016" i="5"/>
  <c r="J1016" i="5"/>
  <c r="R1137" i="5"/>
  <c r="J1137" i="5"/>
  <c r="I1137" i="5"/>
  <c r="H1137" i="5"/>
  <c r="X1137" i="5"/>
  <c r="F1137" i="5"/>
  <c r="F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R870" i="5"/>
  <c r="I870" i="5"/>
  <c r="J870" i="5"/>
  <c r="H870" i="5"/>
  <c r="X870" i="5"/>
  <c r="F870" i="5"/>
  <c r="R863" i="5"/>
  <c r="I863" i="5"/>
  <c r="H863" i="5"/>
  <c r="F863" i="5"/>
  <c r="J863" i="5"/>
  <c r="J1049" i="5"/>
  <c r="I1049" i="5"/>
  <c r="H1049" i="5"/>
  <c r="X1049" i="5"/>
  <c r="R1049" i="5"/>
  <c r="F1049" i="5"/>
  <c r="I669" i="5"/>
  <c r="H669" i="5"/>
  <c r="F669" i="5"/>
  <c r="R669" i="5"/>
  <c r="J669" i="5"/>
  <c r="I637" i="5"/>
  <c r="H637" i="5"/>
  <c r="F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F541" i="5"/>
  <c r="R541" i="5"/>
  <c r="J541" i="5"/>
  <c r="I541" i="5"/>
  <c r="H541" i="5"/>
  <c r="B46" i="6"/>
  <c r="G46" i="6"/>
  <c r="H46" i="6" s="1"/>
  <c r="D46" i="6" s="1"/>
  <c r="B26" i="6"/>
  <c r="G26" i="6" s="1"/>
  <c r="H26" i="6" s="1"/>
  <c r="D26" i="6" s="1"/>
  <c r="G21" i="6"/>
  <c r="H21" i="6"/>
  <c r="D21" i="6" s="1"/>
  <c r="B36" i="6"/>
  <c r="G36" i="6" s="1"/>
  <c r="H2439" i="5"/>
  <c r="F2439" i="5"/>
  <c r="R2439" i="5"/>
  <c r="J2439" i="5"/>
  <c r="I2439" i="5"/>
  <c r="F2414" i="5"/>
  <c r="X2414" i="5"/>
  <c r="R2414" i="5"/>
  <c r="J2414" i="5"/>
  <c r="I2414" i="5"/>
  <c r="H2414" i="5"/>
  <c r="J2448" i="5"/>
  <c r="F2448" i="5"/>
  <c r="X2448" i="5"/>
  <c r="I2448" i="5"/>
  <c r="H2448" i="5"/>
  <c r="R2448" i="5"/>
  <c r="B27" i="6"/>
  <c r="G27" i="6" s="1"/>
  <c r="I2427" i="5"/>
  <c r="H2427" i="5"/>
  <c r="F2427" i="5"/>
  <c r="R2427" i="5"/>
  <c r="J2427" i="5"/>
  <c r="J2378" i="5"/>
  <c r="H2378" i="5"/>
  <c r="F2378" i="5"/>
  <c r="R2378" i="5"/>
  <c r="I2378" i="5"/>
  <c r="F2287" i="5"/>
  <c r="R2287" i="5"/>
  <c r="I2287" i="5"/>
  <c r="J2287" i="5"/>
  <c r="H2287" i="5"/>
  <c r="J2192" i="5"/>
  <c r="X2192" i="5"/>
  <c r="R2192" i="5"/>
  <c r="I2192" i="5"/>
  <c r="H2192" i="5"/>
  <c r="F2192" i="5"/>
  <c r="I2135" i="5"/>
  <c r="H2135" i="5"/>
  <c r="F2135" i="5"/>
  <c r="R2135" i="5"/>
  <c r="J2135" i="5"/>
  <c r="H2266" i="5"/>
  <c r="F2266" i="5"/>
  <c r="R2266" i="5"/>
  <c r="J2266" i="5"/>
  <c r="I2266" i="5"/>
  <c r="F2222" i="5"/>
  <c r="R2222" i="5"/>
  <c r="J2222" i="5"/>
  <c r="I2222" i="5"/>
  <c r="H2222" i="5"/>
  <c r="X2222" i="5"/>
  <c r="R2172" i="5"/>
  <c r="J2172" i="5"/>
  <c r="I2172" i="5"/>
  <c r="H2172" i="5"/>
  <c r="F2172" i="5"/>
  <c r="X2172" i="5"/>
  <c r="H2114" i="5"/>
  <c r="F2114" i="5"/>
  <c r="J2114" i="5"/>
  <c r="I2114" i="5"/>
  <c r="R2114" i="5"/>
  <c r="F2098" i="5"/>
  <c r="X2098" i="5"/>
  <c r="I2098" i="5"/>
  <c r="H2098" i="5"/>
  <c r="R2098" i="5"/>
  <c r="J2098" i="5"/>
  <c r="I2151" i="5"/>
  <c r="H2151" i="5"/>
  <c r="F2151" i="5"/>
  <c r="R2151" i="5"/>
  <c r="J2151" i="5"/>
  <c r="H2238" i="5"/>
  <c r="F2238" i="5"/>
  <c r="X2238" i="5"/>
  <c r="R2238" i="5"/>
  <c r="J2238" i="5"/>
  <c r="I2238" i="5"/>
  <c r="F2086" i="5"/>
  <c r="X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F1872" i="5"/>
  <c r="X1872" i="5"/>
  <c r="R1872" i="5"/>
  <c r="J1872" i="5"/>
  <c r="I1872" i="5"/>
  <c r="H1872" i="5"/>
  <c r="I1934" i="5"/>
  <c r="H1934" i="5"/>
  <c r="F1934" i="5"/>
  <c r="J1934" i="5"/>
  <c r="X1934" i="5"/>
  <c r="R1934" i="5"/>
  <c r="R1966" i="5"/>
  <c r="J1966" i="5"/>
  <c r="I1966" i="5"/>
  <c r="H1966" i="5"/>
  <c r="F1966" i="5"/>
  <c r="X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X1880" i="5"/>
  <c r="J1880" i="5"/>
  <c r="R1880" i="5"/>
  <c r="I1880" i="5"/>
  <c r="H1880" i="5"/>
  <c r="F1880" i="5"/>
  <c r="H1763" i="5"/>
  <c r="F1763" i="5"/>
  <c r="R1763" i="5"/>
  <c r="I1763" i="5"/>
  <c r="J1763" i="5"/>
  <c r="R1745" i="5"/>
  <c r="H1745" i="5"/>
  <c r="F1745" i="5"/>
  <c r="X1745" i="5"/>
  <c r="J1745" i="5"/>
  <c r="I1745" i="5"/>
  <c r="I1722" i="5"/>
  <c r="H1722" i="5"/>
  <c r="F1722" i="5"/>
  <c r="X1722" i="5"/>
  <c r="J1722" i="5"/>
  <c r="R1722" i="5"/>
  <c r="I1706" i="5"/>
  <c r="H1706" i="5"/>
  <c r="F1706" i="5"/>
  <c r="R1706" i="5"/>
  <c r="J1706" i="5"/>
  <c r="I1690" i="5"/>
  <c r="H1690" i="5"/>
  <c r="F1690" i="5"/>
  <c r="R1690" i="5"/>
  <c r="J1690" i="5"/>
  <c r="I1674" i="5"/>
  <c r="H1674" i="5"/>
  <c r="F1674" i="5"/>
  <c r="R1674" i="5"/>
  <c r="J1674" i="5"/>
  <c r="I1658" i="5"/>
  <c r="H1658" i="5"/>
  <c r="F1658" i="5"/>
  <c r="X1658" i="5"/>
  <c r="R1658" i="5"/>
  <c r="J1658" i="5"/>
  <c r="I1642" i="5"/>
  <c r="H1642" i="5"/>
  <c r="F1642" i="5"/>
  <c r="R1642" i="5"/>
  <c r="J1642" i="5"/>
  <c r="H1626" i="5"/>
  <c r="F1626" i="5"/>
  <c r="R1626" i="5"/>
  <c r="J1626" i="5"/>
  <c r="I1626" i="5"/>
  <c r="F1610" i="5"/>
  <c r="X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R1663" i="5"/>
  <c r="J1663" i="5"/>
  <c r="I1663" i="5"/>
  <c r="H1663" i="5"/>
  <c r="F1663" i="5"/>
  <c r="R1691" i="5"/>
  <c r="J1691" i="5"/>
  <c r="I1691" i="5"/>
  <c r="H1691" i="5"/>
  <c r="F1691" i="5"/>
  <c r="R1548" i="5"/>
  <c r="J1548" i="5"/>
  <c r="H1548" i="5"/>
  <c r="I1548" i="5"/>
  <c r="F1548" i="5"/>
  <c r="X1548" i="5"/>
  <c r="I1611" i="5"/>
  <c r="H1611" i="5"/>
  <c r="F1611" i="5"/>
  <c r="R1611" i="5"/>
  <c r="J1611" i="5"/>
  <c r="I1579" i="5"/>
  <c r="H1579" i="5"/>
  <c r="F1579" i="5"/>
  <c r="R1579" i="5"/>
  <c r="J1579" i="5"/>
  <c r="R1338" i="5"/>
  <c r="H1338" i="5"/>
  <c r="F1338" i="5"/>
  <c r="X1338" i="5"/>
  <c r="J1338" i="5"/>
  <c r="I1338" i="5"/>
  <c r="R1572" i="5"/>
  <c r="J1572" i="5"/>
  <c r="I1572" i="5"/>
  <c r="H1572" i="5"/>
  <c r="F1572" i="5"/>
  <c r="X1572" i="5"/>
  <c r="R1360" i="5"/>
  <c r="J1360" i="5"/>
  <c r="H1360" i="5"/>
  <c r="F1360" i="5"/>
  <c r="I1360" i="5"/>
  <c r="X1360" i="5"/>
  <c r="F1399" i="5"/>
  <c r="R1399" i="5"/>
  <c r="J1399" i="5"/>
  <c r="I1399" i="5"/>
  <c r="H1399" i="5"/>
  <c r="I1528" i="5"/>
  <c r="H1528" i="5"/>
  <c r="F1528" i="5"/>
  <c r="X1528" i="5"/>
  <c r="R1528" i="5"/>
  <c r="J1528" i="5"/>
  <c r="X1134" i="5"/>
  <c r="H1134" i="5"/>
  <c r="F1134" i="5"/>
  <c r="R1134" i="5"/>
  <c r="I1134" i="5"/>
  <c r="J1134" i="5"/>
  <c r="J1627" i="5"/>
  <c r="I1627" i="5"/>
  <c r="H1627" i="5"/>
  <c r="F1627" i="5"/>
  <c r="R1627" i="5"/>
  <c r="R1560" i="5"/>
  <c r="J1560" i="5"/>
  <c r="I1560" i="5"/>
  <c r="H1560" i="5"/>
  <c r="F1560" i="5"/>
  <c r="X1560" i="5"/>
  <c r="H1207" i="5"/>
  <c r="R1207" i="5"/>
  <c r="J1207" i="5"/>
  <c r="I1207" i="5"/>
  <c r="F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I1291" i="5"/>
  <c r="H1291" i="5"/>
  <c r="R1291" i="5"/>
  <c r="J1291" i="5"/>
  <c r="F1291" i="5"/>
  <c r="I1259" i="5"/>
  <c r="H1259" i="5"/>
  <c r="R1259" i="5"/>
  <c r="J1259" i="5"/>
  <c r="F1259" i="5"/>
  <c r="F1350" i="5"/>
  <c r="R1350" i="5"/>
  <c r="J1350" i="5"/>
  <c r="I1350" i="5"/>
  <c r="H1350" i="5"/>
  <c r="X1350" i="5"/>
  <c r="F1330" i="5"/>
  <c r="R1330" i="5"/>
  <c r="J1330" i="5"/>
  <c r="I1330" i="5"/>
  <c r="H1330" i="5"/>
  <c r="F1322" i="5"/>
  <c r="R1322" i="5"/>
  <c r="J1322" i="5"/>
  <c r="I1322" i="5"/>
  <c r="H1322" i="5"/>
  <c r="F1314" i="5"/>
  <c r="X1314" i="5"/>
  <c r="R1314" i="5"/>
  <c r="J1314" i="5"/>
  <c r="I1314" i="5"/>
  <c r="H1314" i="5"/>
  <c r="F1306" i="5"/>
  <c r="R1306" i="5"/>
  <c r="J1306" i="5"/>
  <c r="I1306" i="5"/>
  <c r="H1306" i="5"/>
  <c r="F1298" i="5"/>
  <c r="R1298" i="5"/>
  <c r="J1298" i="5"/>
  <c r="I1298" i="5"/>
  <c r="H1298" i="5"/>
  <c r="F1290" i="5"/>
  <c r="R1290" i="5"/>
  <c r="J1290" i="5"/>
  <c r="I1290" i="5"/>
  <c r="H1290" i="5"/>
  <c r="F1282" i="5"/>
  <c r="X1282" i="5"/>
  <c r="R1282" i="5"/>
  <c r="J1282" i="5"/>
  <c r="I1282" i="5"/>
  <c r="H1282" i="5"/>
  <c r="F1274" i="5"/>
  <c r="R1274" i="5"/>
  <c r="J1274" i="5"/>
  <c r="I1274" i="5"/>
  <c r="H1274" i="5"/>
  <c r="H1012" i="5"/>
  <c r="F1012" i="5"/>
  <c r="X1012" i="5"/>
  <c r="R1012" i="5"/>
  <c r="J1012" i="5"/>
  <c r="I1012" i="5"/>
  <c r="H1231" i="5"/>
  <c r="R1231" i="5"/>
  <c r="J1231" i="5"/>
  <c r="F1231" i="5"/>
  <c r="I1231" i="5"/>
  <c r="R911" i="5"/>
  <c r="I911" i="5"/>
  <c r="H911" i="5"/>
  <c r="F911" i="5"/>
  <c r="J911" i="5"/>
  <c r="X900" i="5"/>
  <c r="R900" i="5"/>
  <c r="I900" i="5"/>
  <c r="F900" i="5"/>
  <c r="J900" i="5"/>
  <c r="H900" i="5"/>
  <c r="H1004" i="5"/>
  <c r="F1004" i="5"/>
  <c r="X1004" i="5"/>
  <c r="R1004" i="5"/>
  <c r="J1004" i="5"/>
  <c r="I1004"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J858" i="5"/>
  <c r="F858" i="5"/>
  <c r="J823" i="5"/>
  <c r="I823" i="5"/>
  <c r="F823" i="5"/>
  <c r="R823" i="5"/>
  <c r="H823" i="5"/>
  <c r="X868" i="5"/>
  <c r="R868" i="5"/>
  <c r="I868" i="5"/>
  <c r="F868" i="5"/>
  <c r="J868" i="5"/>
  <c r="H868" i="5"/>
  <c r="R907" i="5"/>
  <c r="I907" i="5"/>
  <c r="J907" i="5"/>
  <c r="H907" i="5"/>
  <c r="F907" i="5"/>
  <c r="J695" i="5"/>
  <c r="I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F2422" i="5"/>
  <c r="X2422" i="5"/>
  <c r="R2422" i="5"/>
  <c r="I2422" i="5"/>
  <c r="H2422" i="5"/>
  <c r="J2422" i="5"/>
  <c r="R2396" i="5"/>
  <c r="J2396" i="5"/>
  <c r="I2396" i="5"/>
  <c r="F2396" i="5"/>
  <c r="X2396" i="5"/>
  <c r="H2396" i="5"/>
  <c r="H2331" i="5"/>
  <c r="F2331" i="5"/>
  <c r="R2331" i="5"/>
  <c r="I2331" i="5"/>
  <c r="J2331" i="5"/>
  <c r="H2327" i="5"/>
  <c r="F2327" i="5"/>
  <c r="I2327" i="5"/>
  <c r="R2327" i="5"/>
  <c r="J2327" i="5"/>
  <c r="I2292" i="5"/>
  <c r="J2292" i="5"/>
  <c r="H2292" i="5"/>
  <c r="F2292" i="5"/>
  <c r="X2292" i="5"/>
  <c r="R2292" i="5"/>
  <c r="R2290" i="5"/>
  <c r="I2290" i="5"/>
  <c r="J2290" i="5"/>
  <c r="H2290" i="5"/>
  <c r="F2290" i="5"/>
  <c r="H2123" i="5"/>
  <c r="F2123" i="5"/>
  <c r="R2123" i="5"/>
  <c r="J2123" i="5"/>
  <c r="I2123" i="5"/>
  <c r="R2281" i="5"/>
  <c r="I2281" i="5"/>
  <c r="H2281" i="5"/>
  <c r="F2281" i="5"/>
  <c r="X2281" i="5"/>
  <c r="J2281" i="5"/>
  <c r="I2099" i="5"/>
  <c r="H2099" i="5"/>
  <c r="F2099" i="5"/>
  <c r="R2099" i="5"/>
  <c r="J2099" i="5"/>
  <c r="R1958" i="5"/>
  <c r="J1958" i="5"/>
  <c r="I1958" i="5"/>
  <c r="H1958" i="5"/>
  <c r="F1958" i="5"/>
  <c r="X1958" i="5"/>
  <c r="I1837" i="5"/>
  <c r="F1837" i="5"/>
  <c r="R1837" i="5"/>
  <c r="J1837" i="5"/>
  <c r="H1837" i="5"/>
  <c r="R1970" i="5"/>
  <c r="J1970" i="5"/>
  <c r="I1970" i="5"/>
  <c r="H1970" i="5"/>
  <c r="F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R927" i="5"/>
  <c r="I927" i="5"/>
  <c r="H927" i="5"/>
  <c r="F927" i="5"/>
  <c r="J927" i="5"/>
  <c r="H1195" i="5"/>
  <c r="J1195" i="5"/>
  <c r="I1195" i="5"/>
  <c r="F1195" i="5"/>
  <c r="R1195" i="5"/>
  <c r="F972" i="5"/>
  <c r="X972" i="5"/>
  <c r="R972" i="5"/>
  <c r="J972" i="5"/>
  <c r="I972" i="5"/>
  <c r="H972" i="5"/>
  <c r="R930" i="5"/>
  <c r="I930" i="5"/>
  <c r="J930" i="5"/>
  <c r="H930" i="5"/>
  <c r="F930" i="5"/>
  <c r="X930" i="5"/>
  <c r="J985" i="5"/>
  <c r="I985" i="5"/>
  <c r="H985" i="5"/>
  <c r="X985" i="5"/>
  <c r="R985" i="5"/>
  <c r="F985" i="5"/>
  <c r="F837" i="5"/>
  <c r="R837" i="5"/>
  <c r="I837" i="5"/>
  <c r="J837" i="5"/>
  <c r="H837" i="5"/>
  <c r="I657" i="5"/>
  <c r="H657" i="5"/>
  <c r="F657" i="5"/>
  <c r="X657" i="5"/>
  <c r="R657" i="5"/>
  <c r="J657" i="5"/>
  <c r="R675" i="5"/>
  <c r="J675" i="5"/>
  <c r="I675" i="5"/>
  <c r="H675" i="5"/>
  <c r="F675" i="5"/>
  <c r="R659" i="5"/>
  <c r="J659" i="5"/>
  <c r="I659" i="5"/>
  <c r="H659" i="5"/>
  <c r="F659" i="5"/>
  <c r="R643" i="5"/>
  <c r="J643" i="5"/>
  <c r="I643" i="5"/>
  <c r="H643" i="5"/>
  <c r="F643" i="5"/>
  <c r="R627" i="5"/>
  <c r="J627" i="5"/>
  <c r="I627" i="5"/>
  <c r="H627" i="5"/>
  <c r="F627" i="5"/>
  <c r="R611" i="5"/>
  <c r="J611" i="5"/>
  <c r="T611" i="5"/>
  <c r="I611" i="5"/>
  <c r="H611" i="5"/>
  <c r="F611" i="5"/>
  <c r="F2418" i="5"/>
  <c r="R2418" i="5"/>
  <c r="J2418" i="5"/>
  <c r="I2418" i="5"/>
  <c r="H2418" i="5"/>
  <c r="J2468" i="5"/>
  <c r="I2468" i="5"/>
  <c r="R2468" i="5"/>
  <c r="H2468" i="5"/>
  <c r="F2468" i="5"/>
  <c r="X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X1401" i="5"/>
  <c r="I1295" i="5"/>
  <c r="H1295" i="5"/>
  <c r="R1295" i="5"/>
  <c r="J1295" i="5"/>
  <c r="F1295" i="5"/>
  <c r="F964" i="5"/>
  <c r="X964" i="5"/>
  <c r="R964" i="5"/>
  <c r="I964" i="5"/>
  <c r="H964" i="5"/>
  <c r="J964" i="5"/>
  <c r="F960" i="5"/>
  <c r="X960" i="5"/>
  <c r="R960" i="5"/>
  <c r="H960" i="5"/>
  <c r="J960" i="5"/>
  <c r="I960" i="5"/>
  <c r="X884" i="5"/>
  <c r="R884" i="5"/>
  <c r="I884" i="5"/>
  <c r="F884" i="5"/>
  <c r="J884" i="5"/>
  <c r="H884" i="5"/>
  <c r="I677" i="5"/>
  <c r="H677" i="5"/>
  <c r="F677" i="5"/>
  <c r="R677" i="5"/>
  <c r="J677" i="5"/>
  <c r="I645" i="5"/>
  <c r="H645" i="5"/>
  <c r="F645" i="5"/>
  <c r="R645" i="5"/>
  <c r="J645" i="5"/>
  <c r="F67" i="6"/>
  <c r="F31" i="6"/>
  <c r="H31" i="6" s="1"/>
  <c r="D31" i="6" s="1"/>
  <c r="F46" i="6"/>
  <c r="F41" i="6"/>
  <c r="F36" i="6"/>
  <c r="H36" i="6" s="1"/>
  <c r="D36" i="6" s="1"/>
  <c r="F51" i="6"/>
  <c r="H51" i="6" s="1"/>
  <c r="D51" i="6" s="1"/>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X2404" i="5"/>
  <c r="F2398" i="5"/>
  <c r="X2398" i="5"/>
  <c r="R2398" i="5"/>
  <c r="J2398" i="5"/>
  <c r="I2398" i="5"/>
  <c r="H2398" i="5"/>
  <c r="J2370" i="5"/>
  <c r="H2370" i="5"/>
  <c r="F2370" i="5"/>
  <c r="R2370" i="5"/>
  <c r="I2370" i="5"/>
  <c r="F2470" i="5"/>
  <c r="X2470" i="5"/>
  <c r="R2470" i="5"/>
  <c r="J2470" i="5"/>
  <c r="I2470" i="5"/>
  <c r="H2470" i="5"/>
  <c r="H2339" i="5"/>
  <c r="F2339" i="5"/>
  <c r="R2339" i="5"/>
  <c r="J2339" i="5"/>
  <c r="I2339" i="5"/>
  <c r="F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R2131" i="5"/>
  <c r="J2131" i="5"/>
  <c r="H2119" i="5"/>
  <c r="R2119" i="5"/>
  <c r="J2119" i="5"/>
  <c r="I2119" i="5"/>
  <c r="F2119" i="5"/>
  <c r="R2136" i="5"/>
  <c r="J2136" i="5"/>
  <c r="I2136" i="5"/>
  <c r="H2136" i="5"/>
  <c r="X2136" i="5"/>
  <c r="F2136" i="5"/>
  <c r="F2050" i="5"/>
  <c r="R2050" i="5"/>
  <c r="J2050" i="5"/>
  <c r="I2050" i="5"/>
  <c r="H2050" i="5"/>
  <c r="H2219" i="5"/>
  <c r="R2219" i="5"/>
  <c r="J2219" i="5"/>
  <c r="I2219" i="5"/>
  <c r="F2219" i="5"/>
  <c r="I2103" i="5"/>
  <c r="H2103" i="5"/>
  <c r="F2103" i="5"/>
  <c r="R2103" i="5"/>
  <c r="J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R1954" i="5"/>
  <c r="I1954" i="5"/>
  <c r="H1954" i="5"/>
  <c r="F1954" i="5"/>
  <c r="J1954" i="5"/>
  <c r="I1817" i="5"/>
  <c r="X1817" i="5"/>
  <c r="R1817" i="5"/>
  <c r="J1817" i="5"/>
  <c r="H1817" i="5"/>
  <c r="F1817" i="5"/>
  <c r="H1799" i="5"/>
  <c r="F1799" i="5"/>
  <c r="R1799" i="5"/>
  <c r="J1799" i="5"/>
  <c r="I1799" i="5"/>
  <c r="I1950" i="5"/>
  <c r="H1950" i="5"/>
  <c r="F1950" i="5"/>
  <c r="R1950" i="5"/>
  <c r="J1950" i="5"/>
  <c r="X1950" i="5"/>
  <c r="I1938" i="5"/>
  <c r="H1938" i="5"/>
  <c r="F1938" i="5"/>
  <c r="R1938" i="5"/>
  <c r="J1938" i="5"/>
  <c r="X1812" i="5"/>
  <c r="I1812" i="5"/>
  <c r="H1812" i="5"/>
  <c r="F1812" i="5"/>
  <c r="R1812" i="5"/>
  <c r="J1812" i="5"/>
  <c r="H1755" i="5"/>
  <c r="F1755" i="5"/>
  <c r="R1755" i="5"/>
  <c r="J1755" i="5"/>
  <c r="I1755" i="5"/>
  <c r="R1739" i="5"/>
  <c r="J1739" i="5"/>
  <c r="I1739" i="5"/>
  <c r="H1739" i="5"/>
  <c r="F1739" i="5"/>
  <c r="I1744" i="5"/>
  <c r="X1744" i="5"/>
  <c r="R1744" i="5"/>
  <c r="J1744" i="5"/>
  <c r="H1744" i="5"/>
  <c r="F1744" i="5"/>
  <c r="R1651" i="5"/>
  <c r="J1651" i="5"/>
  <c r="I1651" i="5"/>
  <c r="H1651" i="5"/>
  <c r="F1651" i="5"/>
  <c r="J1409" i="5"/>
  <c r="I1409" i="5"/>
  <c r="X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X1374" i="5"/>
  <c r="J1374" i="5"/>
  <c r="I1374" i="5"/>
  <c r="H1374" i="5"/>
  <c r="I1375" i="5"/>
  <c r="H1375" i="5"/>
  <c r="R1375" i="5"/>
  <c r="J1375" i="5"/>
  <c r="F1375" i="5"/>
  <c r="I1544" i="5"/>
  <c r="H1544" i="5"/>
  <c r="F1544" i="5"/>
  <c r="X1544" i="5"/>
  <c r="R1544" i="5"/>
  <c r="J1544" i="5"/>
  <c r="H1243" i="5"/>
  <c r="R1243" i="5"/>
  <c r="I1243" i="5"/>
  <c r="F1243" i="5"/>
  <c r="J1243" i="5"/>
  <c r="H1211" i="5"/>
  <c r="R1211" i="5"/>
  <c r="I1211" i="5"/>
  <c r="F1211" i="5"/>
  <c r="J1211" i="5"/>
  <c r="H1179" i="5"/>
  <c r="R1179" i="5"/>
  <c r="I1179" i="5"/>
  <c r="J1179" i="5"/>
  <c r="F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J1215" i="5"/>
  <c r="R1215" i="5"/>
  <c r="F1378" i="5"/>
  <c r="R1378" i="5"/>
  <c r="I1378" i="5"/>
  <c r="H1378" i="5"/>
  <c r="J1378"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R1266" i="5"/>
  <c r="J1266" i="5"/>
  <c r="I1266" i="5"/>
  <c r="H1266" i="5"/>
  <c r="F968" i="5"/>
  <c r="X968" i="5"/>
  <c r="R968" i="5"/>
  <c r="J968" i="5"/>
  <c r="I968" i="5"/>
  <c r="H968" i="5"/>
  <c r="J989" i="5"/>
  <c r="I989" i="5"/>
  <c r="H989" i="5"/>
  <c r="F989" i="5"/>
  <c r="R989" i="5"/>
  <c r="J1065" i="5"/>
  <c r="I1065" i="5"/>
  <c r="H1065" i="5"/>
  <c r="X1065" i="5"/>
  <c r="R1065" i="5"/>
  <c r="F1065" i="5"/>
  <c r="R866" i="5"/>
  <c r="I866" i="5"/>
  <c r="H866" i="5"/>
  <c r="F866" i="5"/>
  <c r="J866" i="5"/>
  <c r="R859" i="5"/>
  <c r="I859" i="5"/>
  <c r="J859" i="5"/>
  <c r="H859" i="5"/>
  <c r="F859" i="5"/>
  <c r="H980" i="5"/>
  <c r="F980" i="5"/>
  <c r="X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525" i="5"/>
  <c r="R525" i="5"/>
  <c r="J525" i="5"/>
  <c r="I525" i="5"/>
  <c r="H525" i="5"/>
  <c r="H585" i="5"/>
  <c r="F585" i="5"/>
  <c r="R585" i="5"/>
  <c r="J585" i="5"/>
  <c r="I585"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X2214" i="5"/>
  <c r="H2127" i="5"/>
  <c r="F2127" i="5"/>
  <c r="J2127" i="5"/>
  <c r="I2127" i="5"/>
  <c r="R2127" i="5"/>
  <c r="F2102" i="5"/>
  <c r="X2102" i="5"/>
  <c r="I2102" i="5"/>
  <c r="H2102" i="5"/>
  <c r="J2102" i="5"/>
  <c r="R2102" i="5"/>
  <c r="R1994" i="5"/>
  <c r="J1994" i="5"/>
  <c r="I1994" i="5"/>
  <c r="H1994" i="5"/>
  <c r="F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R1779" i="5"/>
  <c r="J1779" i="5"/>
  <c r="I1779" i="5"/>
  <c r="I1821" i="5"/>
  <c r="J1821" i="5"/>
  <c r="H1821" i="5"/>
  <c r="F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I1536" i="5"/>
  <c r="H1536" i="5"/>
  <c r="F1536" i="5"/>
  <c r="X1536" i="5"/>
  <c r="J1536" i="5"/>
  <c r="R1536" i="5"/>
  <c r="I1391" i="5"/>
  <c r="H1391" i="5"/>
  <c r="F1391" i="5"/>
  <c r="R1391" i="5"/>
  <c r="J1391" i="5"/>
  <c r="H1203" i="5"/>
  <c r="F1203" i="5"/>
  <c r="R1203" i="5"/>
  <c r="J1203" i="5"/>
  <c r="I1203" i="5"/>
  <c r="R1376" i="5"/>
  <c r="J1376" i="5"/>
  <c r="I1376" i="5"/>
  <c r="H1376" i="5"/>
  <c r="F1376" i="5"/>
  <c r="X1376" i="5"/>
  <c r="F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X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T603" i="5"/>
  <c r="I603" i="5"/>
  <c r="H603" i="5"/>
  <c r="F603" i="5"/>
  <c r="H565" i="5"/>
  <c r="F565" i="5"/>
  <c r="R565" i="5"/>
  <c r="J565" i="5"/>
  <c r="I565" i="5"/>
  <c r="H557" i="5"/>
  <c r="F557" i="5"/>
  <c r="R557" i="5"/>
  <c r="J557" i="5"/>
  <c r="I557" i="5"/>
  <c r="H2463" i="5"/>
  <c r="I2463" i="5"/>
  <c r="F2463" i="5"/>
  <c r="R2463" i="5"/>
  <c r="J2463" i="5"/>
  <c r="F2323" i="5"/>
  <c r="J2323" i="5"/>
  <c r="R2323" i="5"/>
  <c r="I2323" i="5"/>
  <c r="H2323" i="5"/>
  <c r="I2300" i="5"/>
  <c r="J2300" i="5"/>
  <c r="H2300" i="5"/>
  <c r="F2300" i="5"/>
  <c r="X2300" i="5"/>
  <c r="R2300" i="5"/>
  <c r="R2168" i="5"/>
  <c r="J2168" i="5"/>
  <c r="I2168" i="5"/>
  <c r="H2168" i="5"/>
  <c r="X2168" i="5"/>
  <c r="F2168" i="5"/>
  <c r="F2074" i="5"/>
  <c r="R2074" i="5"/>
  <c r="J2074" i="5"/>
  <c r="I2074" i="5"/>
  <c r="H2074" i="5"/>
  <c r="R2060" i="5"/>
  <c r="J2060" i="5"/>
  <c r="H2060" i="5"/>
  <c r="F2060" i="5"/>
  <c r="X2060" i="5"/>
  <c r="I2060" i="5"/>
  <c r="R2088" i="5"/>
  <c r="J2088" i="5"/>
  <c r="I2088" i="5"/>
  <c r="H2088" i="5"/>
  <c r="F2088" i="5"/>
  <c r="X2088" i="5"/>
  <c r="R2042" i="5"/>
  <c r="J2042" i="5"/>
  <c r="I2042" i="5"/>
  <c r="H2042" i="5"/>
  <c r="F2042" i="5"/>
  <c r="R1822" i="5"/>
  <c r="I1822" i="5"/>
  <c r="X1822" i="5"/>
  <c r="J1822" i="5"/>
  <c r="H1822" i="5"/>
  <c r="F1822" i="5"/>
  <c r="I1841" i="5"/>
  <c r="F1841" i="5"/>
  <c r="H1841" i="5"/>
  <c r="X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H561" i="5"/>
  <c r="F561" i="5"/>
  <c r="R561" i="5"/>
  <c r="J561" i="5"/>
  <c r="I561" i="5"/>
  <c r="H549" i="5"/>
  <c r="F549" i="5"/>
  <c r="R549" i="5"/>
  <c r="I549" i="5"/>
  <c r="J549" i="5"/>
  <c r="F2406" i="5"/>
  <c r="X2406" i="5"/>
  <c r="H2406" i="5"/>
  <c r="R2406" i="5"/>
  <c r="J2406" i="5"/>
  <c r="I2406" i="5"/>
  <c r="J2440" i="5"/>
  <c r="R2440" i="5"/>
  <c r="I2440" i="5"/>
  <c r="X2440" i="5"/>
  <c r="H2440" i="5"/>
  <c r="F2440" i="5"/>
  <c r="H22" i="6"/>
  <c r="D22" i="6" s="1"/>
  <c r="F2485" i="5"/>
  <c r="X2485" i="5"/>
  <c r="R2485" i="5"/>
  <c r="J2485" i="5"/>
  <c r="I2485" i="5"/>
  <c r="H2485" i="5"/>
  <c r="J2444" i="5"/>
  <c r="I2444" i="5"/>
  <c r="H2444" i="5"/>
  <c r="R2444" i="5"/>
  <c r="F2444" i="5"/>
  <c r="X2444" i="5"/>
  <c r="J2362" i="5"/>
  <c r="H2362" i="5"/>
  <c r="F2362" i="5"/>
  <c r="R2362" i="5"/>
  <c r="I2362" i="5"/>
  <c r="R2416" i="5"/>
  <c r="J2416" i="5"/>
  <c r="I2416" i="5"/>
  <c r="H2416" i="5"/>
  <c r="F2416" i="5"/>
  <c r="X2416" i="5"/>
  <c r="R2428" i="5"/>
  <c r="J2428" i="5"/>
  <c r="I2428" i="5"/>
  <c r="H2428" i="5"/>
  <c r="F2428" i="5"/>
  <c r="X2428" i="5"/>
  <c r="I2411" i="5"/>
  <c r="H2411" i="5"/>
  <c r="F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R2298" i="5"/>
  <c r="I2298" i="5"/>
  <c r="J2298" i="5"/>
  <c r="H2298" i="5"/>
  <c r="F2298" i="5"/>
  <c r="I2304" i="5"/>
  <c r="H2304" i="5"/>
  <c r="R2304" i="5"/>
  <c r="J2304" i="5"/>
  <c r="X2304" i="5"/>
  <c r="F2304" i="5"/>
  <c r="H2234" i="5"/>
  <c r="F2234" i="5"/>
  <c r="R2234" i="5"/>
  <c r="J2234" i="5"/>
  <c r="I2234" i="5"/>
  <c r="H2242" i="5"/>
  <c r="F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R2235" i="5"/>
  <c r="F2235" i="5"/>
  <c r="X2278" i="5"/>
  <c r="J2278" i="5"/>
  <c r="I2278" i="5"/>
  <c r="H2278" i="5"/>
  <c r="F2278" i="5"/>
  <c r="R2278" i="5"/>
  <c r="I2071" i="5"/>
  <c r="H2071" i="5"/>
  <c r="F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R1795" i="5"/>
  <c r="J1795" i="5"/>
  <c r="I1795" i="5"/>
  <c r="R1831" i="5"/>
  <c r="H1831" i="5"/>
  <c r="F1831" i="5"/>
  <c r="J1831" i="5"/>
  <c r="I1831" i="5"/>
  <c r="R1733" i="5"/>
  <c r="H1733" i="5"/>
  <c r="F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X1832" i="5"/>
  <c r="R1832" i="5"/>
  <c r="J1832" i="5"/>
  <c r="I1832" i="5"/>
  <c r="H1832" i="5"/>
  <c r="F1832" i="5"/>
  <c r="I1547" i="5"/>
  <c r="H1547" i="5"/>
  <c r="F1547" i="5"/>
  <c r="R1547" i="5"/>
  <c r="J1547" i="5"/>
  <c r="I1810" i="5"/>
  <c r="R1810" i="5"/>
  <c r="J1810" i="5"/>
  <c r="H1810" i="5"/>
  <c r="F1810" i="5"/>
  <c r="J1429" i="5"/>
  <c r="I1429" i="5"/>
  <c r="H1429" i="5"/>
  <c r="R1429" i="5"/>
  <c r="X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X1440" i="5"/>
  <c r="I1440" i="5"/>
  <c r="J1440" i="5"/>
  <c r="R1440" i="5"/>
  <c r="R1505" i="5"/>
  <c r="J1505" i="5"/>
  <c r="H1505" i="5"/>
  <c r="F1505" i="5"/>
  <c r="X1505" i="5"/>
  <c r="I1505" i="5"/>
  <c r="I1343" i="5"/>
  <c r="F1343" i="5"/>
  <c r="R1343" i="5"/>
  <c r="J1343" i="5"/>
  <c r="H1343" i="5"/>
  <c r="H1223" i="5"/>
  <c r="J1223" i="5"/>
  <c r="R1223" i="5"/>
  <c r="I1223" i="5"/>
  <c r="F1223" i="5"/>
  <c r="R1616" i="5"/>
  <c r="J1616" i="5"/>
  <c r="I1616" i="5"/>
  <c r="H1616" i="5"/>
  <c r="F1616" i="5"/>
  <c r="X1616" i="5"/>
  <c r="H1247" i="5"/>
  <c r="I1247" i="5"/>
  <c r="F1247" i="5"/>
  <c r="R1247" i="5"/>
  <c r="J1247" i="5"/>
  <c r="H1460" i="5"/>
  <c r="F1460" i="5"/>
  <c r="X1460" i="5"/>
  <c r="J1460" i="5"/>
  <c r="I1460" i="5"/>
  <c r="R1460" i="5"/>
  <c r="X1750" i="5"/>
  <c r="R1750" i="5"/>
  <c r="I1750" i="5"/>
  <c r="J1750" i="5"/>
  <c r="H1750" i="5"/>
  <c r="F1750" i="5"/>
  <c r="H1251" i="5"/>
  <c r="R1251" i="5"/>
  <c r="J1251" i="5"/>
  <c r="I1251" i="5"/>
  <c r="F1251" i="5"/>
  <c r="R1568" i="5"/>
  <c r="J1568" i="5"/>
  <c r="I1568" i="5"/>
  <c r="H1568" i="5"/>
  <c r="F1568" i="5"/>
  <c r="X1568" i="5"/>
  <c r="H1060" i="5"/>
  <c r="F1060" i="5"/>
  <c r="X1060" i="5"/>
  <c r="R1060" i="5"/>
  <c r="I1060" i="5"/>
  <c r="J1060" i="5"/>
  <c r="I1315" i="5"/>
  <c r="H1315" i="5"/>
  <c r="R1315" i="5"/>
  <c r="J1315" i="5"/>
  <c r="F1315" i="5"/>
  <c r="I1283" i="5"/>
  <c r="H1283" i="5"/>
  <c r="R1283" i="5"/>
  <c r="J1283" i="5"/>
  <c r="F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T607" i="5"/>
  <c r="I607" i="5"/>
  <c r="H607" i="5"/>
  <c r="F607" i="5"/>
  <c r="R599" i="5"/>
  <c r="J599" i="5"/>
  <c r="T599" i="5"/>
  <c r="I599" i="5"/>
  <c r="H599" i="5"/>
  <c r="F599" i="5"/>
  <c r="J554" i="5"/>
  <c r="I554" i="5"/>
  <c r="H554" i="5"/>
  <c r="R554" i="5"/>
  <c r="F554" i="5"/>
  <c r="H581" i="5"/>
  <c r="F581" i="5"/>
  <c r="R581" i="5"/>
  <c r="J581" i="5"/>
  <c r="I581" i="5"/>
  <c r="I597" i="5"/>
  <c r="H597" i="5"/>
  <c r="F597" i="5"/>
  <c r="R597" i="5"/>
  <c r="J597" i="5"/>
  <c r="T597" i="5"/>
  <c r="R2432" i="5"/>
  <c r="J2432" i="5"/>
  <c r="I2432" i="5"/>
  <c r="H2432" i="5"/>
  <c r="F2432" i="5"/>
  <c r="X2432" i="5"/>
  <c r="I2423" i="5"/>
  <c r="H2423" i="5"/>
  <c r="F2423" i="5"/>
  <c r="R2423" i="5"/>
  <c r="J2423" i="5"/>
  <c r="J2216" i="5"/>
  <c r="X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X1809" i="5"/>
  <c r="R1809" i="5"/>
  <c r="J1809" i="5"/>
  <c r="I1809" i="5"/>
  <c r="H1809" i="5"/>
  <c r="H1807" i="5"/>
  <c r="F1807" i="5"/>
  <c r="R1807" i="5"/>
  <c r="J1807" i="5"/>
  <c r="I1807" i="5"/>
  <c r="I1736" i="5"/>
  <c r="R1736" i="5"/>
  <c r="J1736" i="5"/>
  <c r="H1736" i="5"/>
  <c r="F1736" i="5"/>
  <c r="X1736" i="5"/>
  <c r="R1715" i="5"/>
  <c r="J1715" i="5"/>
  <c r="I1715" i="5"/>
  <c r="H1715" i="5"/>
  <c r="F1715" i="5"/>
  <c r="H2455" i="5"/>
  <c r="I2455" i="5"/>
  <c r="F2455" i="5"/>
  <c r="R2455" i="5"/>
  <c r="J2455" i="5"/>
  <c r="I1623" i="5"/>
  <c r="H1623" i="5"/>
  <c r="F1623" i="5"/>
  <c r="R1623" i="5"/>
  <c r="J1623" i="5"/>
  <c r="I1516" i="5"/>
  <c r="H1516" i="5"/>
  <c r="F1516" i="5"/>
  <c r="X1516" i="5"/>
  <c r="J1516" i="5"/>
  <c r="R1516" i="5"/>
  <c r="F1390" i="5"/>
  <c r="R1390" i="5"/>
  <c r="X1390" i="5"/>
  <c r="J1390" i="5"/>
  <c r="I1390" i="5"/>
  <c r="H1390" i="5"/>
  <c r="H1404" i="5"/>
  <c r="X1404" i="5"/>
  <c r="R1404" i="5"/>
  <c r="J1404" i="5"/>
  <c r="I1404" i="5"/>
  <c r="F1404" i="5"/>
  <c r="F1354" i="5"/>
  <c r="R1354" i="5"/>
  <c r="I1354" i="5"/>
  <c r="H1354" i="5"/>
  <c r="J1354" i="5"/>
  <c r="H1183" i="5"/>
  <c r="I1183" i="5"/>
  <c r="F1183" i="5"/>
  <c r="R1183" i="5"/>
  <c r="J1183" i="5"/>
  <c r="I1263" i="5"/>
  <c r="H1263" i="5"/>
  <c r="R1263" i="5"/>
  <c r="J1263" i="5"/>
  <c r="F1263" i="5"/>
  <c r="F1254" i="5"/>
  <c r="X1254" i="5"/>
  <c r="R1254" i="5"/>
  <c r="J1254" i="5"/>
  <c r="I1254" i="5"/>
  <c r="H1254" i="5"/>
  <c r="H1036" i="5"/>
  <c r="F1036" i="5"/>
  <c r="X1036" i="5"/>
  <c r="R1036" i="5"/>
  <c r="J1036" i="5"/>
  <c r="I1036" i="5"/>
  <c r="H1167" i="5"/>
  <c r="R1167" i="5"/>
  <c r="J1167" i="5"/>
  <c r="F1167" i="5"/>
  <c r="I1167" i="5"/>
  <c r="R923" i="5"/>
  <c r="I923" i="5"/>
  <c r="J923" i="5"/>
  <c r="H923" i="5"/>
  <c r="F923" i="5"/>
  <c r="R854" i="5"/>
  <c r="I854" i="5"/>
  <c r="J854" i="5"/>
  <c r="H854" i="5"/>
  <c r="X854" i="5"/>
  <c r="F854" i="5"/>
  <c r="I613" i="5"/>
  <c r="H613" i="5"/>
  <c r="F613" i="5"/>
  <c r="R613" i="5"/>
  <c r="J613" i="5"/>
  <c r="H2471" i="5"/>
  <c r="I2471" i="5"/>
  <c r="F2471" i="5"/>
  <c r="R2471" i="5"/>
  <c r="J2471" i="5"/>
  <c r="H2486" i="5"/>
  <c r="I2486" i="5"/>
  <c r="F2486" i="5"/>
  <c r="R2486" i="5"/>
  <c r="J2486" i="5"/>
  <c r="X2486" i="5"/>
  <c r="F2402" i="5"/>
  <c r="I2402" i="5"/>
  <c r="H2402" i="5"/>
  <c r="R2402" i="5"/>
  <c r="J2402" i="5"/>
  <c r="H2478" i="5"/>
  <c r="I2478" i="5"/>
  <c r="F2478" i="5"/>
  <c r="R2478" i="5"/>
  <c r="J2478" i="5"/>
  <c r="X2478" i="5"/>
  <c r="H2490" i="5"/>
  <c r="F2490" i="5"/>
  <c r="I2490" i="5"/>
  <c r="X2490" i="5"/>
  <c r="R2490" i="5"/>
  <c r="J2490" i="5"/>
  <c r="H2343" i="5"/>
  <c r="F2343" i="5"/>
  <c r="R2343" i="5"/>
  <c r="J2343" i="5"/>
  <c r="I2343" i="5"/>
  <c r="H2335" i="5"/>
  <c r="F2335" i="5"/>
  <c r="R2335" i="5"/>
  <c r="I2335" i="5"/>
  <c r="J2335" i="5"/>
  <c r="J2328" i="5"/>
  <c r="I2328" i="5"/>
  <c r="H2328" i="5"/>
  <c r="X2328" i="5"/>
  <c r="R2328" i="5"/>
  <c r="F2328" i="5"/>
  <c r="I2283" i="5"/>
  <c r="R2283" i="5"/>
  <c r="J2283" i="5"/>
  <c r="H2283" i="5"/>
  <c r="F2283" i="5"/>
  <c r="H2250" i="5"/>
  <c r="F2250" i="5"/>
  <c r="R2250" i="5"/>
  <c r="I2250" i="5"/>
  <c r="J2250" i="5"/>
  <c r="I2167" i="5"/>
  <c r="H2167" i="5"/>
  <c r="F2167" i="5"/>
  <c r="R2167" i="5"/>
  <c r="J2167" i="5"/>
  <c r="F2058" i="5"/>
  <c r="X2058" i="5"/>
  <c r="R2058" i="5"/>
  <c r="J2058" i="5"/>
  <c r="I2058" i="5"/>
  <c r="H2058" i="5"/>
  <c r="H2211" i="5"/>
  <c r="R2211" i="5"/>
  <c r="J2211" i="5"/>
  <c r="I2211" i="5"/>
  <c r="F2211" i="5"/>
  <c r="J2120" i="5"/>
  <c r="I2120" i="5"/>
  <c r="H2120" i="5"/>
  <c r="R2120" i="5"/>
  <c r="F2120" i="5"/>
  <c r="X2120" i="5"/>
  <c r="I2095" i="5"/>
  <c r="H2095" i="5"/>
  <c r="F2095" i="5"/>
  <c r="R2095" i="5"/>
  <c r="J2095" i="5"/>
  <c r="I2175" i="5"/>
  <c r="H2175" i="5"/>
  <c r="F2175" i="5"/>
  <c r="R2175" i="5"/>
  <c r="J2175" i="5"/>
  <c r="I1946" i="5"/>
  <c r="H1946" i="5"/>
  <c r="F1946" i="5"/>
  <c r="X1946" i="5"/>
  <c r="R1946" i="5"/>
  <c r="J1946" i="5"/>
  <c r="F1860" i="5"/>
  <c r="X1860" i="5"/>
  <c r="R1860" i="5"/>
  <c r="J1860" i="5"/>
  <c r="I1860" i="5"/>
  <c r="H1860" i="5"/>
  <c r="I1853" i="5"/>
  <c r="H1853" i="5"/>
  <c r="F1853" i="5"/>
  <c r="R1853" i="5"/>
  <c r="J1853" i="5"/>
  <c r="I1930" i="5"/>
  <c r="H1930" i="5"/>
  <c r="F1930" i="5"/>
  <c r="R1930" i="5"/>
  <c r="J1930" i="5"/>
  <c r="I1918" i="5"/>
  <c r="H1918" i="5"/>
  <c r="F1918" i="5"/>
  <c r="R1918" i="5"/>
  <c r="J1918" i="5"/>
  <c r="X1918" i="5"/>
  <c r="R1834" i="5"/>
  <c r="I1834" i="5"/>
  <c r="F1834" i="5"/>
  <c r="J1834" i="5"/>
  <c r="H1834" i="5"/>
  <c r="H1791" i="5"/>
  <c r="F1791" i="5"/>
  <c r="R1791" i="5"/>
  <c r="J1791" i="5"/>
  <c r="I1791" i="5"/>
  <c r="I1814" i="5"/>
  <c r="H1814" i="5"/>
  <c r="F1814" i="5"/>
  <c r="X1814" i="5"/>
  <c r="J1814" i="5"/>
  <c r="R1814" i="5"/>
  <c r="R1982" i="5"/>
  <c r="J1982" i="5"/>
  <c r="I1982" i="5"/>
  <c r="H1982" i="5"/>
  <c r="F1982" i="5"/>
  <c r="X1982" i="5"/>
  <c r="R2002" i="5"/>
  <c r="J2002" i="5"/>
  <c r="I2002" i="5"/>
  <c r="H2002" i="5"/>
  <c r="F2002" i="5"/>
  <c r="X2002" i="5"/>
  <c r="I1746" i="5"/>
  <c r="R1746" i="5"/>
  <c r="J1746" i="5"/>
  <c r="H1746" i="5"/>
  <c r="F1746" i="5"/>
  <c r="R2014" i="5"/>
  <c r="J2014" i="5"/>
  <c r="I2014" i="5"/>
  <c r="H2014" i="5"/>
  <c r="F2014" i="5"/>
  <c r="X2014" i="5"/>
  <c r="R1639" i="5"/>
  <c r="J1639" i="5"/>
  <c r="I1639" i="5"/>
  <c r="H1639" i="5"/>
  <c r="F1639" i="5"/>
  <c r="R1858" i="5"/>
  <c r="J1858" i="5"/>
  <c r="I1858" i="5"/>
  <c r="H1858" i="5"/>
  <c r="F1858" i="5"/>
  <c r="X1858" i="5"/>
  <c r="R1731" i="5"/>
  <c r="J1731" i="5"/>
  <c r="I1731" i="5"/>
  <c r="H1731" i="5"/>
  <c r="F1731" i="5"/>
  <c r="J1417" i="5"/>
  <c r="I1417" i="5"/>
  <c r="R1417" i="5"/>
  <c r="H1417" i="5"/>
  <c r="F1417" i="5"/>
  <c r="X1417" i="5"/>
  <c r="X1734" i="5"/>
  <c r="R1734" i="5"/>
  <c r="J1734" i="5"/>
  <c r="I1734" i="5"/>
  <c r="H1734" i="5"/>
  <c r="F1734" i="5"/>
  <c r="J1437" i="5"/>
  <c r="I1437" i="5"/>
  <c r="H1437" i="5"/>
  <c r="F1437" i="5"/>
  <c r="R1437" i="5"/>
  <c r="I1607" i="5"/>
  <c r="H1607" i="5"/>
  <c r="F1607" i="5"/>
  <c r="R1607" i="5"/>
  <c r="J1607" i="5"/>
  <c r="I1575" i="5"/>
  <c r="H1575" i="5"/>
  <c r="F1575" i="5"/>
  <c r="R1575" i="5"/>
  <c r="J1575" i="5"/>
  <c r="F1358" i="5"/>
  <c r="R1358" i="5"/>
  <c r="X1358" i="5"/>
  <c r="J1358" i="5"/>
  <c r="H1358" i="5"/>
  <c r="I1358" i="5"/>
  <c r="R1340" i="5"/>
  <c r="F1340" i="5"/>
  <c r="X1340" i="5"/>
  <c r="H1340" i="5"/>
  <c r="J1340" i="5"/>
  <c r="I1340" i="5"/>
  <c r="I1500" i="5"/>
  <c r="H1500" i="5"/>
  <c r="F1500" i="5"/>
  <c r="X1500" i="5"/>
  <c r="J1500" i="5"/>
  <c r="R1500" i="5"/>
  <c r="F1362" i="5"/>
  <c r="R1362" i="5"/>
  <c r="I1362" i="5"/>
  <c r="H1362" i="5"/>
  <c r="J1362" i="5"/>
  <c r="F1382" i="5"/>
  <c r="R1382" i="5"/>
  <c r="J1382" i="5"/>
  <c r="I1382" i="5"/>
  <c r="X1382" i="5"/>
  <c r="H1382" i="5"/>
  <c r="H1191" i="5"/>
  <c r="J1191" i="5"/>
  <c r="F1191" i="5"/>
  <c r="I1191" i="5"/>
  <c r="R1191" i="5"/>
  <c r="J1441" i="5"/>
  <c r="H1441" i="5"/>
  <c r="F1441" i="5"/>
  <c r="X1441" i="5"/>
  <c r="R1441" i="5"/>
  <c r="I1441" i="5"/>
  <c r="R1141" i="5"/>
  <c r="H1141" i="5"/>
  <c r="F1141" i="5"/>
  <c r="I1141" i="5"/>
  <c r="J1141" i="5"/>
  <c r="R1388" i="5"/>
  <c r="J1388" i="5"/>
  <c r="I1388" i="5"/>
  <c r="H1388" i="5"/>
  <c r="F1388" i="5"/>
  <c r="X1388" i="5"/>
  <c r="I1311" i="5"/>
  <c r="H1311" i="5"/>
  <c r="R1311" i="5"/>
  <c r="J1311" i="5"/>
  <c r="F1311" i="5"/>
  <c r="I1279" i="5"/>
  <c r="H1279" i="5"/>
  <c r="R1279" i="5"/>
  <c r="J1279" i="5"/>
  <c r="F1279" i="5"/>
  <c r="H984" i="5"/>
  <c r="F984" i="5"/>
  <c r="X984" i="5"/>
  <c r="R984" i="5"/>
  <c r="J984" i="5"/>
  <c r="I984" i="5"/>
  <c r="R1600" i="5"/>
  <c r="J1600" i="5"/>
  <c r="I1600" i="5"/>
  <c r="H1600" i="5"/>
  <c r="F1600" i="5"/>
  <c r="X1600" i="5"/>
  <c r="F1170" i="5"/>
  <c r="J1170" i="5"/>
  <c r="I1170" i="5"/>
  <c r="H1170" i="5"/>
  <c r="R1170" i="5"/>
  <c r="H1104" i="5"/>
  <c r="F1104" i="5"/>
  <c r="X1104" i="5"/>
  <c r="R1104" i="5"/>
  <c r="I1104" i="5"/>
  <c r="J1104" i="5"/>
  <c r="H1040" i="5"/>
  <c r="F1040" i="5"/>
  <c r="X1040" i="5"/>
  <c r="R1040" i="5"/>
  <c r="I1040" i="5"/>
  <c r="J1040" i="5"/>
  <c r="F1258" i="5"/>
  <c r="R1258" i="5"/>
  <c r="J1258" i="5"/>
  <c r="I1258" i="5"/>
  <c r="H1258" i="5"/>
  <c r="H1068" i="5"/>
  <c r="F1068" i="5"/>
  <c r="X1068" i="5"/>
  <c r="R1068" i="5"/>
  <c r="J1068" i="5"/>
  <c r="I1068" i="5"/>
  <c r="J1005" i="5"/>
  <c r="I1005" i="5"/>
  <c r="H1005" i="5"/>
  <c r="F1005" i="5"/>
  <c r="R1005" i="5"/>
  <c r="R947" i="5"/>
  <c r="I947" i="5"/>
  <c r="J947" i="5"/>
  <c r="H947" i="5"/>
  <c r="F947" i="5"/>
  <c r="J1188" i="5"/>
  <c r="I1188" i="5"/>
  <c r="H1188" i="5"/>
  <c r="F1188" i="5"/>
  <c r="X1188" i="5"/>
  <c r="R1188" i="5"/>
  <c r="I1144" i="5"/>
  <c r="R1144" i="5"/>
  <c r="J1144" i="5"/>
  <c r="H1144" i="5"/>
  <c r="F1144" i="5"/>
  <c r="X1144" i="5"/>
  <c r="R898" i="5"/>
  <c r="I898" i="5"/>
  <c r="H898" i="5"/>
  <c r="F898" i="5"/>
  <c r="J898" i="5"/>
  <c r="R903" i="5"/>
  <c r="I903" i="5"/>
  <c r="J903" i="5"/>
  <c r="H903" i="5"/>
  <c r="F903" i="5"/>
  <c r="R886" i="5"/>
  <c r="I886" i="5"/>
  <c r="J886" i="5"/>
  <c r="H886" i="5"/>
  <c r="X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H553" i="5"/>
  <c r="F553" i="5"/>
  <c r="R553" i="5"/>
  <c r="J553" i="5"/>
  <c r="I553" i="5"/>
  <c r="F34" i="6"/>
  <c r="H34" i="6" s="1"/>
  <c r="D34" i="6" s="1"/>
  <c r="F29" i="6"/>
  <c r="F2430" i="5"/>
  <c r="X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X2352" i="5"/>
  <c r="H2352" i="5"/>
  <c r="H2377" i="5"/>
  <c r="F2377" i="5"/>
  <c r="J2377" i="5"/>
  <c r="I2377" i="5"/>
  <c r="X2377" i="5"/>
  <c r="R2377" i="5"/>
  <c r="H2361" i="5"/>
  <c r="F2361" i="5"/>
  <c r="J2361" i="5"/>
  <c r="I2361" i="5"/>
  <c r="X2361" i="5"/>
  <c r="R2361" i="5"/>
  <c r="R2275" i="5"/>
  <c r="J2275" i="5"/>
  <c r="H2275" i="5"/>
  <c r="I2275" i="5"/>
  <c r="F2275" i="5"/>
  <c r="J2384" i="5"/>
  <c r="I2384" i="5"/>
  <c r="R2384" i="5"/>
  <c r="H2384" i="5"/>
  <c r="F2384" i="5"/>
  <c r="X2384" i="5"/>
  <c r="H2230" i="5"/>
  <c r="F2230" i="5"/>
  <c r="R2230" i="5"/>
  <c r="J2230" i="5"/>
  <c r="I2230" i="5"/>
  <c r="X2230" i="5"/>
  <c r="J2231" i="5"/>
  <c r="I2231" i="5"/>
  <c r="H2231" i="5"/>
  <c r="F2231" i="5"/>
  <c r="R2231" i="5"/>
  <c r="J2183" i="5"/>
  <c r="I2183" i="5"/>
  <c r="H2183" i="5"/>
  <c r="F2183" i="5"/>
  <c r="R2183" i="5"/>
  <c r="I2163" i="5"/>
  <c r="H2163" i="5"/>
  <c r="F2163" i="5"/>
  <c r="R2163" i="5"/>
  <c r="J2163" i="5"/>
  <c r="F2106" i="5"/>
  <c r="I2106" i="5"/>
  <c r="H2106" i="5"/>
  <c r="R2106" i="5"/>
  <c r="J2106" i="5"/>
  <c r="F2090" i="5"/>
  <c r="X2090" i="5"/>
  <c r="I2090" i="5"/>
  <c r="H2090" i="5"/>
  <c r="R2090" i="5"/>
  <c r="J2090" i="5"/>
  <c r="I2147" i="5"/>
  <c r="H2147" i="5"/>
  <c r="F2147" i="5"/>
  <c r="R2147" i="5"/>
  <c r="J2147" i="5"/>
  <c r="R2144" i="5"/>
  <c r="J2144" i="5"/>
  <c r="I2144" i="5"/>
  <c r="H2144" i="5"/>
  <c r="F2144" i="5"/>
  <c r="X2144" i="5"/>
  <c r="I2107" i="5"/>
  <c r="H2107" i="5"/>
  <c r="F2107" i="5"/>
  <c r="R2107" i="5"/>
  <c r="J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R1869" i="5"/>
  <c r="J1869" i="5"/>
  <c r="I1849" i="5"/>
  <c r="H1849" i="5"/>
  <c r="F1849" i="5"/>
  <c r="R1849" i="5"/>
  <c r="J1849" i="5"/>
  <c r="X1849" i="5"/>
  <c r="I1829" i="5"/>
  <c r="F1829" i="5"/>
  <c r="R1829" i="5"/>
  <c r="J1829" i="5"/>
  <c r="H1829" i="5"/>
  <c r="H1787" i="5"/>
  <c r="F1787" i="5"/>
  <c r="R1787" i="5"/>
  <c r="J1787" i="5"/>
  <c r="I1787" i="5"/>
  <c r="I1922" i="5"/>
  <c r="H1922" i="5"/>
  <c r="F1922" i="5"/>
  <c r="R1922" i="5"/>
  <c r="J1922" i="5"/>
  <c r="X1896" i="5"/>
  <c r="J1896" i="5"/>
  <c r="R1896" i="5"/>
  <c r="I1896" i="5"/>
  <c r="H1896" i="5"/>
  <c r="F1896" i="5"/>
  <c r="R1743" i="5"/>
  <c r="J1743" i="5"/>
  <c r="I1743" i="5"/>
  <c r="F1743" i="5"/>
  <c r="H1743" i="5"/>
  <c r="I1740" i="5"/>
  <c r="X1740" i="5"/>
  <c r="F1740" i="5"/>
  <c r="R1740" i="5"/>
  <c r="H1740" i="5"/>
  <c r="J1740" i="5"/>
  <c r="I1730" i="5"/>
  <c r="H1730" i="5"/>
  <c r="F1730" i="5"/>
  <c r="R1730" i="5"/>
  <c r="J1730" i="5"/>
  <c r="I1714" i="5"/>
  <c r="H1714" i="5"/>
  <c r="F1714" i="5"/>
  <c r="X1714" i="5"/>
  <c r="R1714" i="5"/>
  <c r="J1714" i="5"/>
  <c r="I1698" i="5"/>
  <c r="H1698" i="5"/>
  <c r="F1698" i="5"/>
  <c r="R1698" i="5"/>
  <c r="J1698" i="5"/>
  <c r="I1682" i="5"/>
  <c r="H1682" i="5"/>
  <c r="F1682" i="5"/>
  <c r="R1682" i="5"/>
  <c r="J1682" i="5"/>
  <c r="I1666" i="5"/>
  <c r="H1666" i="5"/>
  <c r="F1666" i="5"/>
  <c r="R1666" i="5"/>
  <c r="J1666" i="5"/>
  <c r="I1650" i="5"/>
  <c r="H1650" i="5"/>
  <c r="F1650" i="5"/>
  <c r="X1650" i="5"/>
  <c r="R1650" i="5"/>
  <c r="J1650" i="5"/>
  <c r="I1634" i="5"/>
  <c r="H1634" i="5"/>
  <c r="F1634" i="5"/>
  <c r="R1634" i="5"/>
  <c r="J1634" i="5"/>
  <c r="F1618" i="5"/>
  <c r="R1618" i="5"/>
  <c r="J1618" i="5"/>
  <c r="I1618" i="5"/>
  <c r="H1618" i="5"/>
  <c r="F1602" i="5"/>
  <c r="X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X1760" i="5"/>
  <c r="R1760" i="5"/>
  <c r="F1760" i="5"/>
  <c r="R1683" i="5"/>
  <c r="J1683" i="5"/>
  <c r="I1683" i="5"/>
  <c r="H1683" i="5"/>
  <c r="F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I1563" i="5"/>
  <c r="H1563" i="5"/>
  <c r="F1563" i="5"/>
  <c r="R1563" i="5"/>
  <c r="J1563" i="5"/>
  <c r="H1472" i="5"/>
  <c r="F1472" i="5"/>
  <c r="X1472" i="5"/>
  <c r="I1472" i="5"/>
  <c r="R1472" i="5"/>
  <c r="J1472" i="5"/>
  <c r="H1444" i="5"/>
  <c r="F1444" i="5"/>
  <c r="X1444" i="5"/>
  <c r="J1444" i="5"/>
  <c r="I1444" i="5"/>
  <c r="R1444" i="5"/>
  <c r="F1415" i="5"/>
  <c r="R1415" i="5"/>
  <c r="J1415" i="5"/>
  <c r="I1415" i="5"/>
  <c r="H1415" i="5"/>
  <c r="I1359" i="5"/>
  <c r="H1359" i="5"/>
  <c r="R1359" i="5"/>
  <c r="F1359" i="5"/>
  <c r="J1359" i="5"/>
  <c r="H1420" i="5"/>
  <c r="X1420" i="5"/>
  <c r="R1420" i="5"/>
  <c r="F1420" i="5"/>
  <c r="J1420" i="5"/>
  <c r="I1420" i="5"/>
  <c r="R1576" i="5"/>
  <c r="J1576" i="5"/>
  <c r="I1576" i="5"/>
  <c r="H1576" i="5"/>
  <c r="F1576" i="5"/>
  <c r="X1576" i="5"/>
  <c r="H1428" i="5"/>
  <c r="X1428" i="5"/>
  <c r="R1428" i="5"/>
  <c r="F1428" i="5"/>
  <c r="J1428" i="5"/>
  <c r="I1428" i="5"/>
  <c r="H1159" i="5"/>
  <c r="J1159" i="5"/>
  <c r="R1159" i="5"/>
  <c r="I1159" i="5"/>
  <c r="F1159" i="5"/>
  <c r="X1150" i="5"/>
  <c r="H1150" i="5"/>
  <c r="F1150" i="5"/>
  <c r="R1150" i="5"/>
  <c r="I1150" i="5"/>
  <c r="J1150" i="5"/>
  <c r="H1239" i="5"/>
  <c r="R1239" i="5"/>
  <c r="J1239" i="5"/>
  <c r="I1239" i="5"/>
  <c r="F1239" i="5"/>
  <c r="H1175" i="5"/>
  <c r="R1175" i="5"/>
  <c r="J1175" i="5"/>
  <c r="I1175" i="5"/>
  <c r="F1175" i="5"/>
  <c r="R1556" i="5"/>
  <c r="J1556" i="5"/>
  <c r="I1556" i="5"/>
  <c r="H1556" i="5"/>
  <c r="F1556" i="5"/>
  <c r="X1556" i="5"/>
  <c r="H1076" i="5"/>
  <c r="F1076" i="5"/>
  <c r="X1076" i="5"/>
  <c r="R1076" i="5"/>
  <c r="I1076" i="5"/>
  <c r="J1076" i="5"/>
  <c r="I1307" i="5"/>
  <c r="H1307" i="5"/>
  <c r="R1307" i="5"/>
  <c r="J1307" i="5"/>
  <c r="F1307" i="5"/>
  <c r="I1275" i="5"/>
  <c r="H1275" i="5"/>
  <c r="R1275" i="5"/>
  <c r="J1275" i="5"/>
  <c r="F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F1021" i="5"/>
  <c r="R1021" i="5"/>
  <c r="R946" i="5"/>
  <c r="I946" i="5"/>
  <c r="J946" i="5"/>
  <c r="H946" i="5"/>
  <c r="F946" i="5"/>
  <c r="R958" i="5"/>
  <c r="J958" i="5"/>
  <c r="I958" i="5"/>
  <c r="X958" i="5"/>
  <c r="F958" i="5"/>
  <c r="H958" i="5"/>
  <c r="I1347" i="5"/>
  <c r="R1347" i="5"/>
  <c r="J1347" i="5"/>
  <c r="H1347" i="5"/>
  <c r="F1347" i="5"/>
  <c r="R950" i="5"/>
  <c r="J950" i="5"/>
  <c r="I950" i="5"/>
  <c r="H950" i="5"/>
  <c r="F950" i="5"/>
  <c r="X950" i="5"/>
  <c r="R1153" i="5"/>
  <c r="J1153" i="5"/>
  <c r="I1153" i="5"/>
  <c r="H1153" i="5"/>
  <c r="X1153" i="5"/>
  <c r="F1153" i="5"/>
  <c r="R882" i="5"/>
  <c r="I882" i="5"/>
  <c r="H882" i="5"/>
  <c r="F882" i="5"/>
  <c r="J882" i="5"/>
  <c r="R902" i="5"/>
  <c r="I902" i="5"/>
  <c r="J902" i="5"/>
  <c r="H902" i="5"/>
  <c r="X902" i="5"/>
  <c r="F902" i="5"/>
  <c r="R890" i="5"/>
  <c r="I890" i="5"/>
  <c r="H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R703" i="5"/>
  <c r="H703" i="5"/>
  <c r="F703" i="5"/>
  <c r="I593" i="5"/>
  <c r="H593" i="5"/>
  <c r="F593" i="5"/>
  <c r="R593" i="5"/>
  <c r="J593" i="5"/>
  <c r="F533" i="5"/>
  <c r="R533" i="5"/>
  <c r="H533" i="5"/>
  <c r="J533" i="5"/>
  <c r="T533" i="5"/>
  <c r="I533" i="5"/>
  <c r="H569" i="5"/>
  <c r="F569" i="5"/>
  <c r="R569" i="5"/>
  <c r="J569" i="5"/>
  <c r="I569" i="5"/>
  <c r="H573" i="5"/>
  <c r="F573" i="5"/>
  <c r="R573" i="5"/>
  <c r="J573" i="5"/>
  <c r="I573" i="5"/>
  <c r="S566" i="5"/>
  <c r="S542" i="5"/>
  <c r="S546" i="5"/>
  <c r="S563" i="5"/>
  <c r="T574" i="5"/>
  <c r="T580" i="5"/>
  <c r="T529" i="5"/>
  <c r="T537" i="5"/>
  <c r="T575" i="5"/>
  <c r="T525" i="5"/>
  <c r="T569" i="5"/>
  <c r="S523" i="5"/>
  <c r="S535" i="5"/>
  <c r="T562" i="5"/>
  <c r="T592" i="5"/>
  <c r="T588" i="5"/>
  <c r="T567" i="5"/>
  <c r="T553" i="5"/>
  <c r="S590" i="5"/>
  <c r="S530" i="5"/>
  <c r="S531" i="5"/>
  <c r="T565" i="5"/>
  <c r="T549" i="5"/>
  <c r="S528" i="5"/>
  <c r="S594" i="5"/>
  <c r="T578" i="5"/>
  <c r="T583" i="5"/>
  <c r="T561" i="5"/>
  <c r="T571" i="5"/>
  <c r="S582" i="5"/>
  <c r="S558" i="5"/>
  <c r="S559" i="5"/>
  <c r="S551" i="5"/>
  <c r="T608" i="5"/>
  <c r="T579" i="5"/>
  <c r="T609" i="5"/>
  <c r="T589" i="5"/>
  <c r="S547" i="5"/>
  <c r="S544" i="5"/>
  <c r="S526" i="5"/>
  <c r="T596" i="5"/>
  <c r="T577" i="5"/>
  <c r="T534" i="5"/>
  <c r="T585" i="5"/>
  <c r="T554" i="5"/>
  <c r="S540" i="5"/>
  <c r="S550" i="5"/>
  <c r="S536" i="5"/>
  <c r="T595" i="5"/>
  <c r="T591" i="5"/>
  <c r="T522" i="5"/>
  <c r="T557" i="5"/>
  <c r="T581" i="5"/>
  <c r="T587" i="5"/>
  <c r="T593" i="5"/>
  <c r="S555" i="5"/>
  <c r="S570" i="5"/>
  <c r="S527" i="5"/>
  <c r="T576" i="5"/>
  <c r="T524" i="5"/>
  <c r="T541" i="5"/>
  <c r="T538" i="5"/>
  <c r="T545" i="5"/>
  <c r="T573" i="5"/>
  <c r="S597" i="5"/>
  <c r="S599" i="5"/>
  <c r="S611" i="5"/>
  <c r="X577" i="5"/>
  <c r="X601" i="5"/>
  <c r="S601" i="5"/>
  <c r="X596" i="5"/>
  <c r="X524" i="5"/>
  <c r="X600" i="5"/>
  <c r="S600" i="5"/>
  <c r="X569" i="5"/>
  <c r="X553" i="5"/>
  <c r="X537" i="5"/>
  <c r="X529" i="5"/>
  <c r="X592" i="5"/>
  <c r="S533" i="5"/>
  <c r="X609" i="5"/>
  <c r="X561" i="5"/>
  <c r="X545" i="5"/>
  <c r="X534" i="5"/>
  <c r="X588" i="5"/>
  <c r="S602" i="5"/>
  <c r="S603" i="5"/>
  <c r="S605" i="5"/>
  <c r="X554" i="5"/>
  <c r="S607" i="5"/>
  <c r="X576" i="5"/>
  <c r="X580" i="5"/>
  <c r="X556" i="5"/>
  <c r="X593" i="5"/>
  <c r="X585" i="5"/>
  <c r="X608" i="5"/>
  <c r="X574" i="5"/>
  <c r="S589" i="5"/>
  <c r="S596" i="5"/>
  <c r="S591" i="5"/>
  <c r="S569" i="5"/>
  <c r="S553" i="5"/>
  <c r="S525" i="5"/>
  <c r="S562" i="5"/>
  <c r="S571" i="5"/>
  <c r="S579" i="5"/>
  <c r="S576" i="5"/>
  <c r="S608" i="5"/>
  <c r="S529" i="5"/>
  <c r="S534" i="5"/>
  <c r="S587" i="5"/>
  <c r="S554" i="5"/>
  <c r="S522" i="5"/>
  <c r="S565" i="5"/>
  <c r="S592" i="5"/>
  <c r="S545" i="5"/>
  <c r="S538" i="5"/>
  <c r="S567" i="5"/>
  <c r="S578" i="5"/>
  <c r="S595" i="5"/>
  <c r="S557" i="5"/>
  <c r="S556" i="5"/>
  <c r="S549" i="5"/>
  <c r="S581" i="5"/>
  <c r="S580" i="5"/>
  <c r="S537" i="5"/>
  <c r="S541" i="5"/>
  <c r="S573" i="5"/>
  <c r="S561" i="5"/>
  <c r="S574" i="5"/>
  <c r="S577" i="5"/>
  <c r="S524" i="5"/>
  <c r="S609" i="5"/>
  <c r="S575" i="5"/>
  <c r="S585" i="5"/>
  <c r="S583" i="5"/>
  <c r="S588" i="5"/>
  <c r="S593" i="5"/>
  <c r="G68" i="6"/>
  <c r="G66" i="6"/>
  <c r="G67" i="6"/>
  <c r="H67" i="6" s="1"/>
  <c r="D67" i="6" s="1"/>
  <c r="G65" i="6"/>
  <c r="G64" i="6" a="1"/>
  <c r="H41" i="6" l="1"/>
  <c r="D41" i="6" s="1"/>
  <c r="F65" i="6"/>
  <c r="F44" i="6"/>
  <c r="H44" i="6" s="1"/>
  <c r="D44" i="6" s="1"/>
  <c r="B57" i="4"/>
  <c r="A40" i="6" s="1"/>
  <c r="H24" i="6"/>
  <c r="D24" i="6" s="1"/>
  <c r="F39" i="6"/>
  <c r="H39" i="6" s="1"/>
  <c r="D39" i="6" s="1"/>
  <c r="H49" i="6"/>
  <c r="D49" i="6" s="1"/>
  <c r="H29" i="6"/>
  <c r="D29" i="6" s="1"/>
  <c r="F42" i="6"/>
  <c r="H42" i="6" s="1"/>
  <c r="D42" i="6" s="1"/>
  <c r="F68" i="6"/>
  <c r="H68" i="6" s="1"/>
  <c r="D68" i="6" s="1"/>
  <c r="F32" i="6"/>
  <c r="H32" i="6" s="1"/>
  <c r="D32" i="6" s="1"/>
  <c r="F52" i="6"/>
  <c r="H52" i="6" s="1"/>
  <c r="D52" i="6" s="1"/>
  <c r="F37" i="6"/>
  <c r="H37" i="6" s="1"/>
  <c r="D37" i="6" s="1"/>
  <c r="H27" i="6"/>
  <c r="D27" i="6" s="1"/>
  <c r="F47" i="6"/>
  <c r="H47" i="6" s="1"/>
  <c r="D47" i="6" s="1"/>
  <c r="K68" i="6"/>
  <c r="D17" i="6"/>
  <c r="C17" i="6"/>
  <c r="C68" i="6"/>
  <c r="C22" i="6"/>
  <c r="C32" i="6"/>
  <c r="C47" i="6"/>
  <c r="C42" i="6"/>
  <c r="C37" i="6"/>
  <c r="K67" i="6"/>
  <c r="D16" i="6"/>
  <c r="C41" i="6"/>
  <c r="C31" i="6"/>
  <c r="C51" i="6"/>
  <c r="C67" i="6"/>
  <c r="C36" i="6"/>
  <c r="C21" i="6"/>
  <c r="C26" i="6"/>
  <c r="C46" i="6"/>
  <c r="C16" i="6"/>
  <c r="H20" i="6"/>
  <c r="D20" i="6" s="1"/>
  <c r="B35" i="6"/>
  <c r="G35" i="6" s="1"/>
  <c r="B50" i="6"/>
  <c r="G50" i="6" s="1"/>
  <c r="C20" i="6"/>
  <c r="G15" i="6"/>
  <c r="H15" i="6" s="1"/>
  <c r="B30" i="6"/>
  <c r="G30" i="6" s="1"/>
  <c r="F25" i="6"/>
  <c r="B45" i="6"/>
  <c r="G45" i="6" s="1"/>
  <c r="C15" i="6"/>
  <c r="D14" i="6"/>
  <c r="C14" i="6"/>
  <c r="K65" i="6"/>
  <c r="B55" i="4"/>
  <c r="A38" i="6" s="1"/>
  <c r="B83" i="4"/>
  <c r="A59" i="6" s="1"/>
  <c r="B61" i="4"/>
  <c r="A43" i="6" s="1"/>
  <c r="B49" i="4"/>
  <c r="A33" i="6" s="1"/>
  <c r="B79" i="4"/>
  <c r="A57" i="6" s="1"/>
  <c r="B89" i="4"/>
  <c r="A63" i="6" s="1"/>
  <c r="B85" i="4"/>
  <c r="A60" i="6" s="1"/>
  <c r="B31" i="4"/>
  <c r="A18" i="6" s="1"/>
  <c r="B87" i="4"/>
  <c r="A62" i="6" s="1"/>
  <c r="B75" i="4"/>
  <c r="A54" i="6" s="1"/>
  <c r="B37" i="4"/>
  <c r="A23" i="6" s="1"/>
  <c r="B81" i="4"/>
  <c r="A58" i="6" s="1"/>
  <c r="B67" i="4"/>
  <c r="A48" i="6" s="1"/>
  <c r="B43" i="4"/>
  <c r="A28" i="6" s="1"/>
  <c r="B77" i="4"/>
  <c r="A55" i="6" s="1"/>
  <c r="C34" i="6"/>
  <c r="C19" i="6"/>
  <c r="C39" i="6"/>
  <c r="C44" i="6"/>
  <c r="C49" i="6"/>
  <c r="C29" i="6"/>
  <c r="C12" i="6"/>
  <c r="C11" i="6"/>
  <c r="B69" i="4"/>
  <c r="A50" i="6" s="1"/>
  <c r="B51" i="4"/>
  <c r="A35" i="6" s="1"/>
  <c r="C10" i="6"/>
  <c r="C9" i="6"/>
  <c r="C8" i="6"/>
  <c r="C7" i="6"/>
  <c r="B33" i="4"/>
  <c r="A20" i="6" s="1"/>
  <c r="D31" i="4"/>
  <c r="C5" i="6"/>
  <c r="F6" i="6"/>
  <c r="H6" i="6" s="1"/>
  <c r="D6" i="6" s="1"/>
  <c r="D37" i="4"/>
  <c r="D43" i="4"/>
  <c r="D55" i="4"/>
  <c r="D67" i="4"/>
  <c r="D61" i="4"/>
  <c r="C4" i="6"/>
  <c r="D49" i="4"/>
  <c r="B59" i="4"/>
  <c r="A42" i="6" s="1"/>
  <c r="A14" i="6"/>
  <c r="A27" i="6"/>
  <c r="B65" i="4"/>
  <c r="A47" i="6" s="1"/>
  <c r="B53" i="4"/>
  <c r="A37" i="6" s="1"/>
  <c r="B68" i="4"/>
  <c r="A49" i="6" s="1"/>
  <c r="G43" i="4"/>
  <c r="G37" i="4"/>
  <c r="A16" i="6"/>
  <c r="G49" i="4"/>
  <c r="G61" i="4"/>
  <c r="A25" i="6"/>
  <c r="G55" i="4"/>
  <c r="G31" i="4"/>
  <c r="G74" i="4"/>
  <c r="B58" i="4"/>
  <c r="A41" i="6" s="1"/>
  <c r="B64" i="4"/>
  <c r="A46" i="6" s="1"/>
  <c r="B56" i="4"/>
  <c r="A39" i="6" s="1"/>
  <c r="B70" i="4"/>
  <c r="A51" i="6" s="1"/>
  <c r="B50" i="4"/>
  <c r="A34" i="6" s="1"/>
  <c r="A24" i="6"/>
  <c r="G64" i="6"/>
  <c r="B52" i="4"/>
  <c r="A36" i="6" s="1"/>
  <c r="F69" i="6"/>
  <c r="B35" i="4"/>
  <c r="A22" i="6" s="1"/>
  <c r="C52" i="6" l="1"/>
  <c r="C2" i="6"/>
  <c r="H65" i="6"/>
  <c r="B2" i="6"/>
  <c r="C24" i="6"/>
  <c r="C27" i="6"/>
  <c r="D15" i="6"/>
  <c r="K66" i="6"/>
  <c r="F35" i="6"/>
  <c r="H35" i="6" s="1"/>
  <c r="F54" i="6"/>
  <c r="F66" i="6"/>
  <c r="H66" i="6" s="1"/>
  <c r="F30" i="6"/>
  <c r="H30" i="6" s="1"/>
  <c r="F45" i="6"/>
  <c r="H45" i="6" s="1"/>
  <c r="F50" i="6"/>
  <c r="H50" i="6" s="1"/>
  <c r="H25" i="6"/>
  <c r="F40" i="6"/>
  <c r="H40" i="6" s="1"/>
  <c r="C6" i="6"/>
  <c r="C69" i="6"/>
  <c r="H69" i="6"/>
  <c r="B64" i="6"/>
  <c r="H64" i="6"/>
  <c r="D65" i="6" l="1"/>
  <c r="C65" i="6"/>
  <c r="D50" i="6"/>
  <c r="C50" i="6"/>
  <c r="F62" i="6"/>
  <c r="H62" i="6" s="1"/>
  <c r="F57" i="6"/>
  <c r="H57" i="6" s="1"/>
  <c r="F58" i="6"/>
  <c r="H58" i="6" s="1"/>
  <c r="H54" i="6"/>
  <c r="F59" i="6"/>
  <c r="H59" i="6" s="1"/>
  <c r="F55" i="6"/>
  <c r="F60" i="6"/>
  <c r="H60" i="6" s="1"/>
  <c r="F63" i="6"/>
  <c r="H63" i="6" s="1"/>
  <c r="D45" i="6"/>
  <c r="C45" i="6"/>
  <c r="D35" i="6"/>
  <c r="C35" i="6"/>
  <c r="D40" i="6"/>
  <c r="C40" i="6"/>
  <c r="D30" i="6"/>
  <c r="C30" i="6"/>
  <c r="D25" i="6"/>
  <c r="C25" i="6"/>
  <c r="D66" i="6"/>
  <c r="C66" i="6"/>
  <c r="C64" i="6"/>
  <c r="D64" i="6"/>
  <c r="H55" i="6" l="1"/>
  <c r="F56" i="6"/>
  <c r="H56" i="6" s="1"/>
  <c r="D57" i="6"/>
  <c r="C57" i="6"/>
  <c r="D59" i="6"/>
  <c r="C59" i="6"/>
  <c r="D62" i="6"/>
  <c r="C62" i="6"/>
  <c r="D63" i="6"/>
  <c r="C63" i="6"/>
  <c r="D54" i="6"/>
  <c r="C54" i="6"/>
  <c r="D60" i="6"/>
  <c r="C60" i="6"/>
  <c r="D58" i="6"/>
  <c r="C58" i="6"/>
  <c r="C56" i="6" l="1"/>
  <c r="D56" i="6"/>
  <c r="D55" i="6"/>
  <c r="C55" i="6"/>
  <c r="H70" i="6"/>
  <c r="D2" i="6" s="1"/>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<sst xmlns="http://schemas.openxmlformats.org/spreadsheetml/2006/main" count="27421" uniqueCount="16016">
  <si>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</si>
  <si>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</si>
  <si>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</si>
  <si>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</si>
  <si>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</si>
  <si>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</si>
  <si>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</si>
  <si>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</si>
  <si>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</si>
  <si>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</si>
  <si>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</si>
  <si>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</si>
  <si>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</si>
  <si>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</si>
  <si>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</si>
  <si>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</si>
  <si>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</si>
  <si>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</si>
  <si>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</si>
  <si>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</si>
  <si>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</si>
  <si>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</si>
  <si>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</si>
  <si>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</si>
  <si>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</si>
  <si>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</si>
  <si>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</si>
  <si>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</si>
  <si>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</si>
  <si>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</si>
  <si>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</si>
  <si>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</si>
  <si>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</si>
  <si>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</si>
  <si>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</si>
  <si>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</si>
  <si>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</si>
  <si>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</si>
  <si>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</si>
  <si>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</si>
  <si>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</si>
  <si>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</si>
  <si>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</si>
  <si>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</si>
  <si>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</si>
  <si>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</si>
  <si>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</si>
  <si>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</si>
  <si>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</si>
  <si>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</si>
  <si>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</si>
  <si>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</si>
  <si>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</si>
  <si>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</si>
  <si>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</si>
  <si>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</si>
  <si>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</si>
  <si>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</si>
  <si>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</si>
  <si>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</si>
  <si>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</si>
  <si>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</si>
  <si>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</si>
  <si>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</si>
  <si>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</si>
  <si>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</si>
  <si>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</si>
  <si>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</si>
  <si>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</si>
  <si>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</si>
  <si>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</si>
  <si>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</si>
  <si>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</si>
  <si>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</si>
  <si>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</si>
  <si>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</si>
  <si>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</si>
  <si>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</si>
  <si>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</si>
  <si>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</si>
  <si>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</si>
  <si>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</si>
  <si>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</si>
  <si>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</si>
  <si>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</si>
  <si>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</si>
  <si>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</si>
  <si>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</si>
  <si>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</si>
  <si>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</si>
  <si>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</si>
  <si>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</si>
  <si>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</si>
  <si>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</si>
  <si>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</si>
  <si>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</si>
  <si>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</si>
  <si>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</si>
  <si>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</si>
  <si>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</si>
  <si>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</si>
  <si>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</si>
  <si>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</si>
  <si>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</si>
  <si>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</si>
  <si>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</si>
  <si>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</si>
  <si>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</si>
  <si>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</si>
  <si>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</si>
  <si>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</si>
  <si>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</si>
  <si>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</si>
  <si>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</si>
  <si>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</si>
  <si>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</si>
  <si>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</si>
  <si>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</si>
  <si>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</si>
  <si>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</si>
  <si>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</si>
  <si>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</si>
  <si>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</si>
  <si>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</si>
  <si>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</si>
  <si>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</si>
  <si>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</si>
  <si>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</si>
  <si>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</si>
  <si>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</si>
  <si>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</si>
  <si>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</si>
  <si>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</si>
  <si>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</si>
  <si>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</si>
  <si>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</si>
  <si>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</si>
  <si>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</si>
  <si>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</si>
  <si>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</si>
  <si>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</si>
  <si>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</si>
  <si>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</si>
  <si>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</si>
  <si>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</si>
  <si>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</si>
  <si>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</si>
  <si>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</si>
  <si>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</si>
  <si>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</si>
  <si>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</si>
  <si>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</si>
  <si>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</si>
  <si>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</si>
  <si>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</si>
  <si>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</si>
  <si>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</si>
  <si>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</si>
  <si>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</si>
  <si>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</si>
  <si>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</si>
  <si>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</si>
  <si>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</si>
  <si>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</si>
  <si>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</si>
  <si>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</si>
  <si>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</si>
  <si>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</si>
  <si>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</si>
  <si>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</si>
  <si>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</si>
  <si>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</si>
  <si>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</si>
  <si>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</si>
  <si>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</si>
  <si>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</si>
  <si>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</si>
  <si>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</si>
  <si>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</si>
  <si>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</si>
  <si>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</si>
  <si>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</si>
  <si>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</si>
  <si>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</si>
  <si>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</si>
  <si>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</si>
  <si>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</si>
  <si>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</si>
  <si>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</si>
  <si>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</si>
  <si>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</si>
  <si>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</si>
  <si>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</si>
  <si>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</si>
  <si>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</si>
  <si>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</si>
  <si>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</si>
  <si>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</si>
  <si>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</si>
  <si>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</si>
  <si>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</si>
  <si>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</si>
  <si>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</si>
  <si>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</si>
  <si>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</si>
  <si>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</si>
  <si>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</si>
  <si>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</si>
  <si>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</si>
  <si>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</si>
  <si>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</si>
  <si>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</si>
  <si>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</si>
  <si>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</si>
  <si>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</si>
  <si>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</si>
  <si>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</si>
  <si>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</si>
  <si>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</si>
  <si>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</si>
  <si>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</si>
  <si>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</si>
  <si>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</si>
  <si>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</si>
  <si>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</si>
  <si>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</si>
  <si>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</si>
  <si>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</si>
  <si>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</si>
  <si>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</si>
  <si>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</si>
  <si>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</si>
  <si>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</si>
  <si>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</si>
  <si>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</si>
  <si>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</si>
  <si>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</si>
  <si>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</si>
  <si>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</si>
  <si>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</si>
  <si>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</si>
  <si>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</si>
  <si>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</si>
  <si>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</si>
  <si>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</si>
  <si>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</si>
  <si>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</si>
  <si>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</si>
  <si>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</si>
  <si>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</si>
  <si>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</si>
  <si>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</si>
  <si>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</si>
  <si>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</si>
  <si>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</si>
  <si>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</si>
  <si>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</si>
  <si>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</si>
  <si>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</si>
  <si>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</si>
  <si>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</si>
  <si>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</si>
  <si>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</si>
  <si>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</si>
  <si>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</si>
  <si>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</si>
  <si>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</si>
  <si>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</si>
  <si>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</si>
  <si>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</si>
  <si>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</si>
  <si>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</si>
  <si>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</si>
  <si>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</si>
  <si>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</si>
  <si>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</si>
  <si>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</si>
  <si>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</si>
  <si>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</si>
  <si>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</si>
  <si>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</si>
  <si>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</si>
  <si>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</si>
  <si>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</si>
  <si>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</si>
  <si>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</si>
  <si>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</si>
  <si>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</si>
  <si>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</si>
  <si>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</si>
  <si>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</si>
  <si>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</si>
  <si>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</si>
  <si>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</si>
  <si>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</si>
  <si>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</si>
  <si>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</si>
  <si>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</si>
  <si>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</si>
  <si>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</si>
  <si>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</si>
  <si>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</si>
  <si>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</si>
  <si>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</si>
  <si>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</si>
  <si>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</si>
  <si>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</si>
  <si>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</si>
  <si>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</si>
  <si>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</si>
  <si>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</si>
  <si>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</si>
  <si>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</si>
  <si>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</si>
  <si>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</si>
  <si>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</si>
  <si>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</si>
  <si>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</si>
  <si>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</si>
  <si>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</si>
  <si>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</si>
  <si>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</si>
  <si>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</si>
  <si>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</si>
  <si>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</si>
  <si>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</si>
  <si>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</si>
  <si>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</si>
  <si>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</si>
  <si>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</si>
  <si>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</si>
  <si>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</si>
  <si>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</si>
  <si>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</si>
  <si>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</si>
  <si>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</si>
  <si>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</si>
  <si>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</si>
  <si>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</si>
  <si>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</si>
  <si>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</si>
  <si>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</si>
  <si>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</si>
  <si>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</si>
  <si>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</si>
  <si>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</si>
  <si>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</si>
  <si>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</si>
  <si>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</si>
  <si>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</si>
  <si>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</si>
  <si>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</si>
  <si>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</si>
  <si>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</si>
  <si>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</si>
  <si>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</si>
  <si>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</si>
  <si>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</si>
  <si>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</si>
  <si>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</si>
  <si>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</si>
  <si>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</si>
  <si>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</si>
  <si>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</si>
  <si>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</si>
  <si>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</si>
  <si>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</si>
  <si>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</si>
  <si>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</si>
  <si>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</si>
  <si>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</si>
  <si>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</si>
  <si>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</si>
  <si>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</si>
  <si>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</si>
  <si>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</si>
  <si>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</si>
  <si>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</si>
  <si>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</si>
  <si>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</si>
  <si>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</si>
  <si>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</si>
  <si>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</si>
  <si>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</si>
  <si>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</si>
  <si>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</si>
  <si>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</si>
  <si>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</si>
  <si>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</si>
  <si>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</si>
  <si>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</si>
  <si>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</si>
  <si>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</si>
  <si>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</si>
  <si>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</si>
  <si>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</si>
  <si>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</si>
  <si>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</si>
  <si>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</si>
  <si>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</si>
  <si>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</si>
  <si>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</si>
  <si>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</si>
  <si>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</si>
  <si>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</si>
  <si>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</si>
  <si>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</si>
  <si>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</si>
  <si>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</si>
  <si>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</si>
  <si>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</si>
  <si>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</si>
  <si>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</si>
  <si>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</si>
  <si>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</si>
  <si>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</si>
  <si>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</si>
  <si>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</si>
  <si>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</si>
  <si>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</si>
  <si>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</si>
  <si>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</si>
  <si>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</si>
  <si>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</si>
  <si>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</si>
  <si>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</si>
  <si>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</si>
  <si>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</si>
  <si>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</si>
  <si>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</si>
  <si>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</si>
  <si>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</si>
  <si>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</si>
  <si>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</si>
  <si>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</si>
  <si>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</si>
  <si>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</si>
  <si>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</si>
  <si>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</si>
  <si>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</si>
  <si>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</si>
  <si>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</si>
  <si>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</si>
  <si>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</si>
  <si>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</si>
  <si>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</si>
  <si>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</si>
  <si>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</si>
  <si>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</si>
  <si>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</si>
  <si>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</si>
  <si>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</si>
  <si>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</si>
  <si>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</si>
  <si>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</si>
  <si>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</si>
  <si>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</si>
  <si>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</si>
  <si>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</si>
  <si>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</si>
  <si>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</si>
  <si>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</si>
  <si>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</si>
  <si>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</si>
  <si>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</si>
  <si>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</si>
  <si>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</si>
  <si>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</si>
  <si>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</si>
  <si>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</si>
  <si>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</si>
  <si>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</si>
  <si>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</si>
  <si>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</si>
  <si>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</si>
  <si>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</si>
  <si>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</si>
  <si>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</si>
  <si>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</si>
  <si>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</si>
  <si>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</si>
  <si>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</si>
  <si>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</si>
  <si>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</si>
  <si>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</si>
  <si>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</si>
  <si>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</si>
  <si>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</si>
  <si>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</si>
  <si>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</si>
  <si>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</si>
  <si>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</si>
  <si>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</si>
  <si>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</si>
  <si>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</si>
  <si>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</si>
  <si>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</si>
  <si>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</si>
  <si>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</si>
  <si>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</si>
  <si>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</si>
  <si>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</si>
  <si>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</si>
  <si>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</si>
  <si>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</si>
  <si>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</si>
  <si>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</si>
  <si>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</si>
  <si>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</si>
  <si>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</si>
  <si>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</si>
  <si>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</si>
  <si>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</si>
  <si>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</si>
  <si>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</si>
  <si>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</si>
  <si>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</si>
  <si>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</si>
  <si>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</si>
  <si>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</si>
  <si>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</si>
  <si>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</si>
  <si>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</si>
  <si>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</si>
  <si>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</si>
  <si>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</si>
  <si>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</si>
  <si>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</si>
  <si>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</si>
  <si>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</si>
  <si>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</si>
  <si>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</si>
  <si>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</si>
  <si>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</si>
  <si>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</si>
  <si>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</si>
  <si>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</si>
  <si>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</si>
  <si>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</si>
  <si>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</si>
  <si>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</si>
  <si>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</si>
  <si>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</si>
  <si>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</si>
  <si>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</si>
  <si>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</si>
  <si>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</si>
  <si>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</si>
  <si>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</si>
  <si>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</si>
  <si>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</si>
  <si>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</si>
  <si>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</si>
  <si>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</si>
  <si>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</si>
  <si>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</si>
  <si>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</si>
  <si>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</si>
  <si>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</si>
  <si>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</si>
  <si>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</si>
  <si>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</si>
  <si>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</si>
  <si>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</si>
  <si>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</si>
  <si>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</si>
  <si>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</si>
  <si>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</si>
  <si>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</si>
  <si>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</si>
  <si>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</si>
  <si>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</si>
  <si>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</si>
  <si>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</si>
  <si>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</si>
  <si>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</si>
  <si>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</si>
  <si>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</si>
  <si>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</si>
  <si>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</si>
  <si>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</si>
  <si>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</si>
  <si>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</si>
  <si>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</si>
  <si>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</si>
  <si>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</si>
  <si>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</si>
  <si>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</si>
  <si>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</si>
  <si>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</si>
  <si>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</si>
  <si>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</si>
  <si>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</si>
  <si>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</si>
  <si>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</si>
  <si>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</si>
  <si>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</si>
  <si>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</si>
  <si>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</si>
  <si>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</si>
  <si>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</si>
  <si>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</si>
  <si>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</si>
  <si>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</si>
  <si>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</si>
  <si>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</si>
  <si>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</si>
  <si>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</si>
  <si>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</si>
  <si>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</si>
  <si>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</si>
  <si>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</si>
  <si>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</si>
  <si>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</si>
  <si>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</si>
  <si>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</si>
  <si>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</si>
  <si>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</si>
  <si>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</si>
  <si>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</si>
  <si>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</si>
  <si>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</si>
  <si>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</si>
  <si>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</si>
  <si>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</si>
  <si>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</si>
  <si>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</si>
  <si>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</si>
  <si>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</si>
  <si>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</si>
  <si>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</si>
  <si>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</si>
  <si>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</si>
  <si>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</si>
  <si>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</si>
  <si>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</si>
  <si>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</si>
  <si>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</si>
  <si>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</si>
  <si>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</si>
  <si>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</si>
  <si>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</si>
  <si>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</si>
  <si>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</si>
  <si>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</si>
  <si>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</si>
  <si>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</si>
  <si>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</si>
  <si>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</si>
  <si>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</si>
  <si>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</si>
  <si>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</si>
  <si>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</si>
  <si>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</si>
  <si>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</si>
  <si>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</si>
  <si>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</si>
  <si>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</si>
  <si>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</si>
  <si>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</si>
  <si>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</si>
  <si>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</si>
  <si>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</si>
  <si>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</si>
  <si>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</si>
  <si>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</si>
  <si>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</si>
  <si>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</si>
  <si>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</si>
  <si>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</si>
  <si>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</si>
  <si>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</si>
  <si>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</si>
  <si>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</si>
  <si>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</si>
  <si>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</si>
  <si>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</si>
  <si>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</si>
  <si>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</si>
  <si>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</si>
  <si>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</si>
  <si>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</si>
  <si>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</si>
  <si>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</si>
  <si>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</si>
  <si>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</si>
  <si>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</si>
  <si>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</si>
  <si>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</si>
  <si>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</si>
  <si>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</si>
  <si>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</si>
  <si>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</si>
  <si>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</si>
  <si>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</si>
  <si>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</si>
  <si>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</si>
  <si>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</si>
  <si>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</si>
  <si>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</si>
  <si>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</si>
  <si>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</si>
  <si>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</si>
  <si>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</si>
  <si>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</si>
  <si>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</si>
  <si>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</si>
  <si>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</si>
  <si>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</si>
  <si>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</si>
  <si>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</si>
  <si>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</si>
  <si>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</si>
  <si>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</si>
  <si>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</si>
  <si>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</si>
  <si>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</si>
  <si>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</si>
  <si>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</si>
  <si>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</si>
  <si>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</si>
  <si>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</si>
  <si>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</si>
  <si>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</si>
  <si>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</si>
  <si>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</si>
  <si>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</si>
  <si>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</si>
  <si>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</si>
  <si>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</si>
  <si>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</si>
  <si>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</si>
  <si>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</si>
  <si>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</si>
  <si>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</si>
  <si>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</si>
  <si>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</si>
  <si>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</si>
  <si>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</si>
  <si>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</si>
  <si>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</si>
  <si>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</si>
  <si>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</si>
  <si>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</si>
  <si>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</si>
  <si>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</si>
  <si>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</si>
  <si>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</si>
  <si>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</si>
  <si>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</si>
  <si>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</si>
  <si>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</si>
  <si>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</si>
  <si>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</si>
  <si>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</si>
  <si>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</si>
  <si>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</si>
  <si>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</si>
  <si>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</si>
  <si>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</si>
  <si>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</si>
  <si>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</si>
  <si>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</si>
  <si>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</si>
  <si>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</si>
  <si>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</si>
  <si>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</si>
  <si>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</si>
  <si>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</si>
  <si>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</si>
  <si>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</si>
  <si>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</si>
  <si>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</si>
  <si>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</si>
  <si>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</si>
  <si>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</si>
  <si>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</si>
  <si>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</si>
  <si>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</si>
  <si>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</si>
  <si>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</si>
  <si>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</si>
  <si>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</si>
  <si>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</si>
  <si>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</si>
  <si>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</si>
  <si>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</si>
  <si>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</si>
  <si>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</si>
  <si>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</si>
  <si>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</si>
  <si>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</si>
  <si>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</si>
  <si>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</si>
  <si>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</si>
  <si>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</si>
  <si>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</si>
  <si>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</si>
  <si>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</si>
  <si>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</si>
  <si>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</si>
  <si>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</si>
  <si>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</si>
  <si>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</si>
  <si>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</si>
  <si>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</si>
  <si>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</si>
  <si>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</si>
  <si>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</si>
  <si>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</si>
  <si>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</si>
  <si>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</si>
  <si>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</si>
  <si>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</si>
  <si>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</si>
  <si>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</si>
  <si>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</si>
  <si>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</si>
  <si>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</si>
  <si>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</si>
  <si>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</si>
  <si>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</si>
  <si>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</si>
  <si>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</si>
  <si>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</si>
  <si>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</si>
  <si>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</si>
  <si>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</si>
  <si>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</si>
  <si>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</si>
  <si>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</si>
  <si>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</si>
  <si>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</si>
  <si>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</si>
  <si>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</si>
  <si>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</si>
  <si>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</si>
  <si>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</si>
  <si>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</si>
  <si>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</si>
  <si>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</si>
  <si>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</si>
  <si>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</si>
  <si>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</si>
  <si>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</si>
  <si>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</si>
  <si>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</si>
  <si>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</si>
  <si>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</si>
  <si>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</si>
  <si>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</si>
  <si>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</si>
  <si>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</si>
  <si>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</si>
  <si>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</si>
  <si>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</si>
  <si>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</si>
  <si>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</si>
  <si>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</si>
  <si>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</si>
  <si>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</si>
  <si>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</si>
  <si>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</si>
  <si>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</si>
  <si>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</si>
  <si>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</si>
  <si>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</si>
  <si>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</si>
  <si>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</si>
  <si>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</si>
  <si>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</si>
  <si>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</si>
  <si>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</si>
  <si>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</si>
  <si>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</si>
  <si>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</si>
  <si>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</si>
  <si>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</si>
  <si>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</si>
  <si>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</si>
  <si>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</si>
  <si>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</si>
  <si>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</si>
  <si>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</si>
  <si>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</si>
  <si>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</si>
  <si>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</si>
  <si>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</si>
  <si>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</si>
  <si>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</si>
  <si>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</si>
  <si>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</si>
  <si>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</si>
  <si>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</si>
  <si>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</si>
  <si>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</si>
  <si>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</si>
  <si>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</si>
  <si>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</si>
  <si>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</si>
  <si>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</si>
  <si>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</si>
  <si>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</si>
  <si>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</si>
  <si>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</si>
  <si>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</si>
  <si>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</si>
  <si>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</si>
  <si>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</si>
  <si>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</si>
  <si>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</si>
  <si>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</si>
  <si>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</si>
  <si>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</si>
  <si>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</si>
  <si>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</si>
  <si>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</si>
  <si>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</si>
  <si>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</si>
  <si>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</si>
  <si>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</si>
  <si>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</si>
  <si>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</si>
  <si>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</si>
  <si>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</si>
  <si>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</si>
  <si>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</si>
  <si>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</si>
  <si>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</si>
  <si>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</si>
  <si>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</si>
  <si>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</si>
  <si>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</si>
  <si>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</si>
  <si>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</si>
  <si>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</si>
  <si>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</si>
  <si>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</si>
  <si>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</si>
  <si>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</si>
  <si>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</si>
  <si>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</si>
  <si>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</si>
  <si>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</si>
  <si>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</si>
  <si>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</si>
  <si>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</si>
  <si>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</si>
  <si>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</si>
  <si>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</si>
  <si>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</si>
  <si>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</si>
  <si>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</si>
  <si>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</si>
  <si>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</si>
  <si>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</si>
  <si>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</si>
  <si>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</si>
  <si>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</si>
  <si>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</si>
  <si>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</si>
  <si>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</si>
  <si>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</si>
  <si>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</si>
  <si>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</si>
  <si>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</si>
  <si>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</si>
  <si>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</si>
  <si>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</si>
  <si>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</si>
  <si>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</si>
  <si>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</si>
  <si>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</si>
  <si>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</si>
  <si>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</si>
  <si>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</si>
  <si>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</si>
  <si>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</si>
  <si>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</si>
  <si>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</si>
  <si>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</si>
  <si>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</si>
  <si>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</si>
  <si>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</si>
  <si>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</si>
  <si>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</si>
  <si>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</si>
  <si>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</si>
  <si>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</si>
  <si>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</si>
  <si>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</si>
  <si>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</si>
  <si>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</si>
  <si>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</si>
  <si>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</si>
  <si>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</si>
  <si>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</si>
  <si>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</si>
  <si>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</si>
  <si>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</si>
  <si>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</si>
  <si>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</si>
  <si>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</si>
  <si>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</si>
  <si>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</si>
  <si>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</si>
  <si>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</si>
  <si>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</si>
  <si>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</si>
  <si>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</si>
  <si>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</si>
  <si>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</si>
  <si>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</si>
  <si>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</si>
  <si>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</si>
  <si>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</si>
  <si>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</si>
  <si>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</si>
  <si>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</si>
  <si>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</si>
  <si>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</si>
  <si>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</si>
  <si>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</si>
  <si>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</si>
  <si>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</si>
  <si>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</si>
  <si>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</si>
  <si>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</si>
  <si>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</si>
  <si>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</si>
  <si>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</si>
  <si>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</si>
  <si>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</si>
  <si>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</si>
  <si>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</si>
  <si>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</si>
  <si>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</si>
  <si>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</si>
  <si>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</si>
  <si>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</si>
  <si>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</si>
  <si>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</si>
  <si>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</si>
  <si>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</si>
  <si>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</si>
  <si>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</si>
  <si>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</si>
  <si>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</si>
  <si>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</si>
  <si>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</si>
  <si>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</si>
  <si>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</si>
  <si>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</si>
  <si>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</si>
  <si>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</si>
  <si>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</si>
  <si>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</si>
  <si>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</si>
  <si>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</si>
  <si>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</si>
  <si>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</si>
  <si>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</si>
  <si>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</si>
  <si>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</si>
  <si>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</si>
  <si>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</si>
  <si>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</si>
  <si>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</si>
  <si>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</si>
  <si>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</si>
  <si>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</si>
  <si>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</si>
  <si>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</si>
  <si>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</si>
  <si>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</si>
  <si>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</si>
  <si>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</si>
  <si>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</si>
  <si>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</si>
  <si>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</si>
  <si>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</si>
  <si>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</si>
  <si>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</si>
  <si>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</si>
  <si>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</si>
  <si>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</si>
  <si>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</si>
  <si>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</si>
  <si>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</si>
  <si>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</si>
  <si>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</si>
  <si>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</si>
  <si>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</si>
  <si>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</si>
  <si>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</si>
  <si>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</si>
  <si>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</si>
  <si>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</si>
  <si>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</si>
  <si>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</si>
  <si>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</si>
  <si>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</si>
  <si>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</si>
  <si>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</si>
  <si>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</si>
  <si>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</si>
  <si>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</si>
  <si>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</si>
  <si>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</si>
  <si>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</si>
  <si>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</si>
  <si>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</si>
  <si>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</si>
  <si>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</si>
  <si>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</si>
  <si>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</si>
  <si>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</si>
  <si>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</si>
  <si>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</si>
  <si>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</si>
  <si>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</si>
  <si>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</si>
  <si>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</si>
  <si>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</si>
  <si>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</si>
  <si>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</si>
  <si>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</si>
  <si>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</si>
  <si>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</si>
  <si>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</si>
  <si>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</si>
  <si>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</si>
  <si>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</si>
  <si>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</si>
  <si>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</si>
  <si>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</si>
  <si>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</si>
  <si>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</si>
  <si>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</si>
  <si>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</si>
  <si>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</si>
  <si>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</si>
  <si>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</si>
  <si>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</si>
  <si>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</si>
  <si>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</si>
  <si>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</si>
  <si>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</si>
  <si>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</si>
  <si>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</si>
  <si>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</si>
  <si>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</si>
  <si>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</si>
  <si>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</si>
  <si>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</si>
  <si>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</si>
  <si>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</si>
  <si>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</si>
  <si>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</si>
  <si>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</si>
  <si>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</si>
  <si>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</si>
  <si>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</si>
  <si>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</si>
  <si>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</si>
  <si>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</si>
  <si>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</si>
  <si>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</si>
  <si>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</si>
  <si>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</si>
  <si>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</si>
  <si>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</si>
  <si>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</si>
  <si>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</si>
  <si>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</si>
  <si>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</si>
  <si>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</si>
  <si>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</si>
  <si>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</si>
  <si>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</si>
  <si>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</si>
  <si>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</si>
  <si>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</si>
  <si>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</si>
  <si>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</si>
  <si>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</si>
  <si>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</si>
  <si>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</si>
  <si>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</si>
  <si>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</si>
  <si>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</si>
  <si>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</si>
  <si>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</si>
  <si>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</si>
  <si>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</si>
  <si>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</si>
  <si>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</si>
  <si>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</si>
  <si>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</si>
  <si>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</si>
  <si>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</si>
  <si>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</si>
  <si>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</si>
  <si>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</si>
  <si>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</si>
  <si>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</si>
  <si>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</si>
  <si>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</si>
  <si>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</si>
  <si>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</si>
  <si>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</si>
  <si>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</si>
  <si>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</si>
  <si>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</si>
  <si>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</si>
  <si>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</si>
  <si>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</si>
  <si>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</si>
  <si>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</si>
  <si>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</si>
  <si>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</si>
  <si>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</si>
  <si>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</si>
  <si>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</si>
  <si>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</si>
  <si>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</si>
  <si>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</si>
  <si>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</si>
  <si>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</si>
  <si>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</si>
  <si>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</si>
  <si>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</si>
  <si>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</si>
  <si>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</si>
  <si>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</si>
  <si>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</si>
  <si>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</si>
  <si>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</si>
  <si>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</si>
  <si>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</si>
  <si>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</si>
  <si>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</si>
  <si>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</si>
  <si>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</si>
  <si>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</si>
  <si>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</si>
  <si>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</si>
  <si>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</si>
  <si>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</si>
  <si>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</si>
  <si>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</si>
  <si>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</si>
  <si>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</si>
  <si>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</si>
  <si>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</si>
  <si>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</si>
  <si>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</si>
  <si>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</si>
  <si>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</si>
  <si>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</si>
  <si>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</si>
  <si>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</si>
  <si>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</si>
  <si>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</si>
  <si>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</si>
  <si>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</si>
  <si>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</si>
  <si>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</si>
  <si>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</si>
  <si>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</si>
  <si>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</si>
  <si>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</si>
  <si>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</si>
  <si>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</si>
  <si>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</si>
  <si>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</si>
  <si>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</si>
  <si>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</si>
  <si>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</si>
  <si>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</si>
  <si>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</si>
  <si>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</si>
  <si>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</si>
  <si>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</si>
  <si>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</si>
  <si>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</si>
  <si>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</si>
  <si>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</si>
  <si>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</si>
  <si>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</si>
  <si>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</si>
  <si>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</si>
  <si>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</si>
  <si>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</si>
  <si>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</si>
  <si>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</si>
  <si>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</si>
  <si>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</si>
  <si>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</si>
  <si>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</si>
  <si>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</si>
  <si>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</si>
  <si>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</si>
  <si>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</si>
  <si>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</si>
  <si>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</si>
  <si>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</si>
  <si>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</si>
  <si>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</si>
  <si>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</si>
  <si>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</si>
  <si>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</si>
  <si>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</si>
  <si>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</si>
  <si>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</si>
  <si>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</si>
  <si>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</si>
  <si>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</si>
  <si>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</si>
  <si>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</si>
  <si>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</si>
  <si>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</si>
  <si>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</si>
  <si>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</si>
  <si>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</si>
  <si>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</si>
  <si>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</si>
  <si>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</si>
  <si>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</si>
  <si>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</si>
  <si>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</si>
  <si>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</si>
  <si>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</si>
  <si>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</si>
  <si>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</si>
  <si>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</si>
  <si>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</si>
  <si>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</si>
  <si>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</si>
  <si>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</si>
  <si>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</si>
  <si>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</si>
  <si>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</si>
  <si>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</si>
  <si>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</si>
  <si>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</si>
  <si>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</si>
  <si>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</si>
  <si>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</si>
  <si>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</si>
  <si>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</si>
  <si>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</si>
  <si>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</si>
  <si>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</si>
  <si>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</si>
  <si>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</si>
  <si>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</si>
  <si>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</si>
  <si>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</si>
  <si>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</si>
  <si>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</si>
  <si>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</si>
  <si>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</si>
  <si>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</si>
  <si>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</si>
  <si>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</si>
  <si>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</si>
  <si>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</si>
  <si>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</si>
  <si>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</si>
  <si>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</si>
  <si>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</si>
  <si>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</si>
  <si>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</si>
  <si>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</si>
  <si>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</si>
  <si>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</si>
  <si>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</si>
  <si>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</si>
  <si>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</si>
  <si>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</si>
  <si>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</si>
  <si>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</si>
  <si>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</si>
  <si>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</si>
  <si>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</si>
  <si>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</si>
  <si>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</si>
  <si>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</si>
  <si>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</si>
  <si>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</si>
  <si>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</si>
  <si>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</si>
  <si>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</si>
  <si>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</si>
  <si>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</si>
  <si>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</si>
  <si>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</si>
  <si>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</si>
  <si>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</si>
  <si>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</si>
  <si>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</si>
  <si>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</si>
  <si>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</si>
  <si>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</si>
  <si>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</si>
  <si>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</si>
  <si>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</si>
  <si>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</si>
  <si>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</si>
  <si>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</si>
  <si>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</si>
  <si>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</si>
  <si>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</si>
  <si>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</si>
  <si>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</si>
  <si>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</si>
  <si>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</si>
  <si>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</si>
  <si>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</si>
  <si>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</si>
  <si>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</si>
  <si>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</si>
  <si>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</si>
  <si>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</si>
  <si>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</si>
  <si>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</si>
  <si>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</si>
  <si>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</si>
  <si>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</si>
  <si>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</si>
  <si>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</si>
  <si>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</si>
  <si>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</si>
  <si>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</si>
  <si>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</si>
  <si>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</si>
  <si>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</si>
  <si>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</si>
  <si>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</si>
  <si>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</si>
  <si>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</si>
  <si>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</si>
  <si>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</si>
  <si>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</si>
  <si>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</si>
  <si>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</si>
  <si>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</si>
  <si>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</si>
  <si>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</si>
  <si>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</si>
  <si>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</si>
  <si>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</si>
  <si>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</si>
  <si>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</si>
  <si>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</si>
  <si>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</si>
  <si>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</si>
  <si>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</si>
  <si>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</si>
  <si>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</si>
  <si>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</si>
  <si>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</si>
  <si>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</si>
  <si>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</si>
  <si>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</si>
  <si>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</si>
  <si>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</si>
  <si>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</si>
  <si>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</si>
  <si>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</si>
  <si>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</si>
  <si>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</si>
  <si>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</si>
  <si>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</si>
  <si>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</si>
  <si>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</si>
  <si>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</si>
  <si>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</si>
  <si>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</si>
  <si>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</si>
  <si>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</si>
  <si>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</si>
  <si>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</si>
  <si>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</si>
  <si>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</si>
  <si>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</si>
  <si>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</si>
  <si>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</si>
  <si>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</si>
  <si>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</si>
  <si>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</si>
  <si>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</si>
  <si>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</si>
  <si>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</si>
  <si>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</si>
  <si>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</si>
  <si>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</si>
  <si>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</si>
  <si>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</si>
  <si>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</si>
  <si>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</si>
  <si>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</si>
  <si>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</si>
  <si>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</si>
  <si>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</si>
  <si>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</si>
  <si>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</si>
  <si>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</si>
  <si>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</si>
  <si>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</si>
  <si>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</si>
  <si>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</si>
  <si>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</si>
  <si>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</si>
  <si>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</si>
  <si>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</si>
  <si>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</si>
  <si>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</si>
  <si>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</si>
  <si>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</si>
  <si>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</si>
  <si>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</si>
  <si>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</si>
  <si>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</si>
  <si>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</si>
  <si>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</si>
  <si>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</si>
  <si>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</si>
  <si>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</si>
  <si>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</si>
  <si>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</si>
  <si>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</si>
  <si>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</si>
  <si>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</si>
  <si>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</si>
  <si>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</si>
  <si>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</si>
  <si>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</si>
  <si>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</si>
  <si>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</si>
  <si>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</si>
  <si>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</si>
  <si>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</si>
  <si>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</si>
  <si>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</si>
  <si>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</si>
  <si>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</si>
  <si>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</si>
  <si>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</si>
  <si>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</si>
  <si>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</si>
  <si>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</si>
  <si>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</si>
  <si>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</si>
  <si>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</si>
  <si>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</si>
  <si>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</si>
  <si>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</si>
  <si>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</si>
  <si>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</si>
  <si>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</si>
  <si>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</si>
  <si>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</si>
  <si>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</si>
  <si>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</si>
  <si>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</si>
  <si>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</si>
  <si>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</si>
  <si>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</si>
  <si>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</si>
  <si>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</si>
  <si>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</si>
  <si>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</si>
  <si>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</si>
  <si>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</si>
  <si>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</si>
  <si>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</si>
  <si>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</si>
  <si>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</si>
  <si>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</si>
  <si>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</si>
  <si>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</si>
  <si>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</si>
  <si>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</si>
  <si>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</si>
  <si>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</si>
  <si>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</si>
  <si>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</si>
  <si>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</si>
  <si>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</si>
  <si>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</si>
  <si>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</si>
  <si>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</si>
  <si>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</si>
  <si>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</si>
  <si>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</si>
  <si>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</si>
  <si>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</si>
  <si>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</si>
  <si>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</si>
  <si>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</si>
  <si>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</si>
  <si>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</si>
  <si>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</si>
  <si>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</si>
  <si>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</si>
  <si>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</si>
  <si>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</si>
  <si>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</si>
  <si>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</si>
  <si>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</si>
  <si>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</si>
  <si>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</si>
  <si>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</si>
  <si>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</si>
  <si>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</si>
  <si>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</si>
  <si>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</si>
  <si>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</si>
  <si>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</si>
  <si>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</si>
  <si>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</si>
  <si>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</si>
  <si>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</si>
  <si>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</si>
  <si>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</si>
  <si>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</si>
  <si>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</si>
  <si>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</si>
  <si>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</si>
  <si>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</si>
  <si>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</si>
  <si>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</si>
  <si>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</si>
  <si>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</si>
  <si>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</si>
  <si>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</si>
  <si>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</si>
  <si>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</si>
  <si>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</si>
  <si>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</si>
  <si>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</si>
  <si>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</si>
  <si>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</si>
  <si>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</si>
  <si>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</si>
  <si>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</si>
  <si>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</si>
  <si>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</si>
  <si>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</si>
  <si>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</si>
  <si>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</si>
  <si>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</si>
  <si>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</si>
  <si>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</si>
  <si>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</si>
  <si>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</si>
  <si>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</si>
  <si>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</si>
  <si>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</si>
  <si>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</si>
  <si>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</si>
  <si>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</si>
  <si>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</si>
  <si>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</si>
  <si>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</si>
  <si>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</si>
  <si>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</si>
  <si>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</si>
  <si>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</si>
  <si>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</si>
  <si>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</si>
  <si>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</si>
  <si>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</si>
  <si>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</si>
  <si>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</si>
  <si>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</si>
  <si>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</si>
  <si>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</si>
  <si>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</si>
  <si>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</si>
  <si>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</si>
  <si>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</si>
  <si>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</si>
  <si>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</si>
  <si>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</si>
  <si>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</si>
  <si>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</si>
  <si>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</si>
  <si>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</si>
  <si>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</si>
  <si>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</si>
  <si>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</si>
  <si>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</si>
  <si>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</si>
  <si>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</si>
  <si>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</si>
  <si>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</si>
  <si>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</si>
  <si>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</si>
  <si>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</si>
  <si>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</si>
  <si>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</si>
  <si>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</si>
  <si>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</si>
  <si>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</si>
  <si>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</si>
  <si>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</si>
  <si>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</si>
  <si>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</si>
  <si>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</si>
  <si>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</si>
  <si>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</si>
  <si>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</si>
  <si>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</si>
  <si>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</si>
  <si>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</si>
  <si>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</si>
  <si>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</si>
  <si>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</si>
  <si>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</si>
  <si>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</si>
  <si>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</si>
  <si>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</si>
  <si>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</si>
  <si>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</si>
  <si>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</si>
  <si>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</si>
  <si>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</si>
  <si>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</si>
  <si>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</si>
  <si>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</si>
  <si>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</si>
  <si>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</si>
  <si>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</si>
  <si>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</si>
  <si>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</si>
  <si>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</si>
  <si>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</si>
  <si>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</si>
  <si>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</si>
  <si>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</si>
  <si>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</si>
  <si>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</si>
  <si>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</si>
  <si>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</si>
  <si>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</si>
  <si>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</si>
  <si>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</si>
  <si>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</si>
  <si>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</si>
  <si>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</si>
  <si>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</si>
  <si>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</si>
  <si>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</si>
  <si>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</si>
  <si>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</si>
  <si>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</si>
  <si>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</si>
  <si>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</si>
  <si>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</si>
  <si>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</si>
  <si>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</si>
  <si>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</si>
  <si>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</si>
  <si>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</si>
  <si>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</si>
  <si>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</si>
  <si>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</si>
  <si>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</si>
  <si>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</si>
  <si>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</si>
  <si>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</si>
  <si>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</si>
  <si>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</si>
  <si>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</si>
  <si>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</si>
  <si>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</si>
  <si>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</si>
  <si>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</si>
  <si>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</si>
  <si>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</si>
  <si>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</si>
  <si>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</si>
  <si>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</si>
  <si>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</si>
  <si>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</si>
  <si>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</si>
  <si>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</si>
  <si>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</si>
  <si>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</si>
  <si>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</si>
  <si>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</si>
  <si>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</si>
  <si>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</si>
  <si>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</si>
  <si>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</si>
  <si>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</si>
  <si>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</si>
  <si>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</si>
  <si>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</si>
  <si>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</si>
  <si>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</si>
  <si>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</si>
  <si>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</si>
  <si>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</si>
  <si>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</si>
  <si>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</si>
  <si>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</si>
  <si>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</si>
  <si>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</si>
  <si>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</si>
  <si>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</si>
  <si>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</si>
  <si>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</si>
  <si>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</si>
  <si>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</si>
  <si>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</si>
  <si>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</si>
  <si>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</si>
  <si>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</si>
  <si>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</si>
  <si>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</si>
  <si>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</si>
  <si>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</si>
  <si>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</si>
  <si>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</si>
  <si>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</si>
  <si>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</si>
  <si>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</si>
  <si>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</si>
  <si>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</si>
  <si>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</si>
  <si>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</si>
  <si>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</si>
  <si>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</si>
  <si>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</si>
  <si>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</si>
  <si>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</si>
  <si>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</si>
  <si>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</si>
  <si>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</si>
  <si>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</si>
  <si>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</si>
  <si>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</si>
  <si>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</si>
  <si>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</si>
  <si>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</si>
  <si>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</si>
  <si>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</si>
  <si>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</si>
  <si>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</si>
  <si>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</si>
  <si>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</si>
  <si>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</si>
  <si>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</si>
  <si>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</si>
  <si>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</si>
  <si>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</si>
  <si>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</si>
  <si>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</si>
  <si>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</si>
  <si>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</si>
  <si>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</si>
  <si>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</si>
  <si>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</si>
  <si>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</si>
  <si>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</si>
  <si>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</si>
  <si>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</si>
  <si>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</si>
  <si>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</si>
  <si>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</si>
  <si>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</si>
  <si>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</si>
  <si>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</si>
  <si>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</si>
  <si>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</si>
  <si>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</si>
  <si>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</si>
  <si>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</si>
  <si>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</si>
  <si>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</si>
  <si>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</si>
  <si>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</si>
  <si>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</si>
  <si>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</si>
  <si>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</si>
  <si>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</si>
  <si>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</si>
  <si>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</si>
  <si>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</si>
  <si>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</si>
  <si>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</si>
  <si>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</si>
  <si>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</si>
  <si>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</si>
  <si>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</si>
  <si>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</si>
  <si>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</si>
  <si>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</si>
  <si>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</si>
  <si>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</si>
  <si>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</si>
  <si>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</si>
  <si>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</si>
  <si>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</si>
  <si>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</si>
  <si>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</si>
  <si>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</si>
  <si>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</si>
  <si>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</si>
  <si>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</si>
  <si>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</si>
  <si>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</si>
  <si>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</si>
  <si>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</si>
  <si>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</si>
  <si>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</si>
  <si>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</si>
  <si>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</si>
  <si>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</si>
  <si>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</si>
  <si>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</si>
  <si>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</si>
  <si>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</si>
  <si>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</si>
  <si>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</si>
  <si>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</si>
  <si>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</si>
  <si>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</si>
  <si>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</si>
  <si>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</si>
  <si>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</si>
  <si>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</si>
  <si>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</si>
  <si>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</si>
  <si>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</si>
  <si>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</si>
  <si>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</si>
  <si>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</si>
  <si>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</si>
  <si>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</si>
  <si>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</si>
  <si>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</si>
  <si>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</si>
  <si>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</si>
  <si>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</si>
  <si>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</si>
  <si>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</si>
  <si>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</si>
  <si>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</si>
  <si>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</si>
  <si>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</si>
  <si>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</si>
  <si>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</si>
  <si>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</si>
  <si>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</si>
  <si>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</si>
  <si>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</si>
  <si>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</si>
  <si>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</si>
  <si>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</si>
  <si>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</si>
  <si>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</si>
  <si>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</si>
  <si>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</si>
  <si>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</si>
  <si>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</si>
  <si>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</si>
  <si>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</si>
  <si>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</si>
  <si>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</si>
  <si>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</si>
  <si>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</si>
  <si>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</si>
  <si>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</si>
  <si>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</si>
  <si>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</si>
  <si>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</si>
  <si>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</si>
  <si>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</si>
  <si>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</si>
  <si>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</si>
  <si>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</si>
  <si>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</si>
  <si>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</si>
  <si>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</si>
  <si>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</si>
  <si>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</si>
  <si>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</si>
  <si>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</si>
  <si>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</si>
  <si>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</si>
  <si>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</si>
  <si>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</si>
  <si>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</si>
  <si>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</si>
  <si>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</si>
  <si>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</si>
  <si>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</si>
  <si>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</si>
  <si>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</si>
  <si>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</si>
  <si>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</si>
  <si>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</si>
  <si>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</si>
  <si>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</si>
  <si>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</si>
  <si>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</si>
  <si>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</si>
  <si>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</si>
  <si>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</si>
  <si>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</si>
  <si>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</si>
  <si>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</si>
  <si>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</si>
  <si>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</si>
  <si>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</si>
  <si>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</si>
  <si>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</si>
  <si>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</si>
  <si>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</si>
  <si>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</si>
  <si>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</si>
  <si>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</si>
  <si>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</si>
  <si>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</si>
  <si>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</si>
  <si>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</si>
  <si>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</si>
  <si>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</si>
  <si>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</si>
  <si>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</si>
  <si>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</si>
  <si>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</si>
  <si>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</si>
  <si>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</si>
  <si>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</si>
  <si>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</si>
  <si>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</si>
  <si>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</si>
  <si>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</si>
  <si>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</si>
  <si>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</si>
  <si>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</si>
  <si>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</si>
  <si>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</si>
  <si>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</si>
  <si>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</si>
  <si>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</si>
  <si>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</si>
  <si>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</si>
  <si>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</si>
  <si>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</si>
  <si>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</si>
  <si>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</si>
  <si>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</si>
  <si>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</si>
  <si>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</si>
  <si>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</si>
  <si>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</si>
  <si>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</si>
  <si>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</si>
  <si>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</si>
  <si>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</si>
  <si>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</si>
  <si>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</si>
  <si>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</si>
  <si>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</si>
  <si>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</si>
  <si>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</si>
  <si>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</si>
  <si>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</si>
  <si>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</si>
  <si>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</si>
  <si>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</si>
  <si>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</si>
  <si>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</si>
  <si>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</si>
  <si>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</si>
  <si>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</si>
  <si>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</si>
  <si>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</si>
  <si>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</si>
  <si>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</si>
  <si>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</si>
  <si>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</si>
  <si>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</si>
  <si>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</si>
  <si>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</si>
  <si>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</si>
  <si>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</si>
  <si>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</si>
  <si>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</si>
  <si>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</si>
  <si>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</si>
  <si>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</si>
  <si>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</si>
  <si>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</si>
  <si>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</si>
  <si>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</si>
  <si>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</si>
  <si>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</si>
  <si>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</si>
  <si>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</si>
  <si>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</si>
  <si>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</si>
  <si>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</si>
  <si>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</si>
  <si>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</si>
  <si>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</si>
  <si>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</si>
  <si>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</si>
  <si>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</si>
  <si>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</si>
  <si>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</si>
  <si>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</si>
  <si>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</si>
  <si>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</si>
  <si>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</si>
  <si>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</si>
  <si>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</si>
  <si>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</si>
  <si>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</si>
  <si>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</si>
  <si>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</si>
  <si>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</si>
  <si>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</si>
  <si>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</si>
  <si>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</si>
  <si>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</si>
  <si>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</si>
  <si>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</si>
  <si>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</si>
  <si>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</si>
  <si>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</si>
  <si>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</si>
  <si>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</si>
  <si>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</si>
  <si>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</si>
  <si>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</si>
  <si>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</si>
  <si>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</si>
  <si>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</si>
  <si>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</si>
  <si>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</si>
  <si>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</si>
  <si>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</si>
  <si>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</si>
  <si>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</si>
  <si>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</si>
  <si>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</si>
  <si>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</si>
  <si>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</si>
  <si>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</si>
  <si>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</si>
  <si>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</si>
  <si>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</si>
  <si>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</si>
  <si>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</si>
  <si>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</si>
  <si>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</si>
  <si>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</si>
  <si>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</si>
  <si>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</si>
  <si>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</si>
  <si>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</si>
  <si>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</si>
  <si>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</si>
  <si>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</si>
  <si>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</si>
  <si>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</si>
  <si>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</si>
  <si>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</si>
  <si>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</si>
  <si>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</si>
  <si>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</si>
  <si>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</si>
  <si>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</si>
  <si>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</si>
  <si>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</si>
  <si>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</si>
  <si>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</si>
  <si>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</si>
  <si>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</si>
  <si>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</si>
  <si>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</si>
  <si>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</si>
  <si>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</si>
  <si>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</si>
  <si>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</si>
  <si>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</si>
  <si>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</si>
  <si>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</si>
  <si>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</si>
  <si>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</si>
  <si>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</si>
  <si>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</si>
  <si>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</si>
  <si>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</si>
  <si>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</si>
  <si>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</si>
  <si>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</si>
  <si>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</si>
  <si>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</si>
  <si>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</si>
  <si>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</si>
  <si>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</si>
  <si>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</si>
  <si>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</si>
  <si>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</si>
  <si>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</si>
  <si>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</si>
  <si>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</si>
  <si>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</si>
  <si>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</si>
  <si>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</si>
  <si>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</si>
  <si>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</si>
  <si>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</si>
  <si>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</si>
  <si>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</si>
  <si>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</si>
  <si>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</si>
  <si>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</si>
  <si>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</si>
  <si>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</si>
  <si>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</si>
  <si>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</si>
  <si>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</si>
  <si>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</si>
  <si>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</si>
  <si>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</si>
  <si>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</si>
  <si>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</si>
  <si>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</si>
  <si>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</si>
  <si>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</si>
  <si>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</si>
  <si>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</si>
  <si>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</si>
  <si>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</si>
  <si>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</si>
  <si>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</si>
  <si>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</si>
  <si>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</si>
  <si>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</si>
  <si>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</si>
  <si>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</si>
  <si>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</si>
  <si>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</si>
  <si>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</si>
  <si>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</si>
  <si>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</si>
  <si>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</si>
  <si>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</si>
  <si>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</si>
  <si>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</si>
  <si>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</si>
  <si>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</si>
  <si>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</si>
  <si>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</si>
  <si>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</si>
  <si>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</si>
  <si>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</si>
  <si>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</si>
  <si>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</si>
  <si>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</si>
  <si>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</si>
  <si>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</si>
  <si>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</si>
  <si>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</si>
  <si>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</si>
  <si>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</si>
  <si>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</si>
  <si>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</si>
  <si>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</si>
  <si>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</si>
  <si>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</si>
  <si>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</si>
  <si>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</si>
  <si>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</si>
  <si>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</si>
  <si>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</si>
  <si>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</si>
  <si>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</si>
  <si>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</si>
  <si>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</si>
  <si>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</si>
  <si>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</si>
  <si>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</si>
  <si>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</si>
  <si>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</si>
  <si>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</si>
  <si>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</si>
  <si>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</si>
  <si>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</si>
  <si>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</si>
  <si>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</si>
  <si>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</si>
  <si>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</si>
  <si>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</si>
  <si>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</si>
  <si>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</si>
  <si>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</si>
  <si>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</si>
  <si>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</si>
  <si>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</si>
  <si>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</si>
  <si>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</si>
  <si>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</si>
  <si>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</si>
  <si>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</si>
  <si>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</si>
  <si>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</si>
  <si>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</si>
  <si>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</si>
  <si>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</si>
  <si>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</si>
  <si>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</si>
  <si>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</si>
  <si>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</si>
  <si>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</si>
  <si>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</si>
  <si>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</si>
  <si>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</si>
  <si>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</si>
  <si>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</si>
  <si>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</si>
  <si>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</si>
  <si>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</si>
  <si>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</si>
  <si>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</si>
  <si>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</si>
  <si>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</si>
  <si>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</si>
  <si>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</si>
  <si>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</si>
  <si>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</si>
  <si>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</si>
  <si>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</si>
  <si>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</si>
  <si>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</si>
  <si>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</si>
  <si>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</si>
  <si>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</si>
  <si>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</si>
  <si>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</si>
  <si>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</si>
  <si>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</si>
  <si>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</si>
  <si>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</si>
  <si>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</si>
  <si>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</si>
  <si>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</si>
  <si>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</si>
  <si>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</si>
  <si>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</si>
  <si>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</si>
  <si>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</si>
  <si>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</si>
  <si>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</si>
  <si>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</si>
  <si>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</si>
  <si>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</si>
  <si>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</si>
  <si>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</si>
  <si>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</si>
  <si>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</si>
  <si>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</si>
  <si>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</si>
  <si>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</si>
  <si>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</si>
  <si>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</si>
  <si>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</si>
  <si>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</si>
  <si>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</si>
  <si>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</si>
  <si>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</si>
  <si>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</si>
  <si>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</si>
  <si>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</si>
  <si>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</si>
  <si>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</si>
  <si>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</si>
  <si>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</si>
  <si>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</si>
  <si>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</si>
  <si>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</si>
  <si>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</si>
  <si>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</si>
  <si>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</si>
  <si>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</si>
  <si>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</si>
  <si>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</si>
  <si>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</si>
  <si>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</si>
  <si>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</si>
  <si>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</si>
  <si>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</si>
  <si>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</si>
  <si>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</si>
  <si>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</si>
  <si>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</si>
  <si>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</si>
  <si>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</si>
  <si>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</si>
  <si>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</si>
  <si>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</si>
  <si>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</si>
  <si>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</si>
  <si>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</si>
  <si>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</si>
  <si>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</si>
  <si>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</si>
  <si>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</si>
  <si>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</si>
  <si>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</si>
  <si>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</si>
  <si>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</si>
  <si>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</si>
  <si>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</si>
  <si>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</si>
  <si>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</si>
  <si>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</si>
  <si>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</si>
  <si>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</si>
  <si>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</si>
  <si>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</si>
  <si>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</si>
  <si>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</si>
  <si>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</si>
  <si>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</si>
  <si>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</si>
  <si>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</si>
  <si>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</si>
  <si>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</si>
  <si>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</si>
  <si>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</si>
  <si>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</si>
  <si>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</si>
  <si>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</si>
  <si>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</si>
  <si>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</si>
  <si>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</si>
  <si>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</si>
  <si>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</si>
  <si>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</si>
  <si>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</si>
  <si>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</si>
  <si>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</si>
  <si>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</si>
  <si>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</si>
  <si>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</si>
  <si>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</si>
  <si>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</si>
  <si>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</si>
  <si>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</si>
  <si>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</si>
  <si>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</si>
  <si>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</si>
  <si>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</si>
  <si>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</si>
  <si>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</si>
  <si>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</si>
  <si>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</si>
  <si>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</si>
  <si>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</si>
  <si>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</si>
  <si>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</si>
  <si>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</si>
  <si>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</si>
  <si>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</si>
  <si>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</si>
  <si>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</si>
  <si>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</si>
  <si>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</si>
  <si>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</si>
  <si>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</si>
  <si>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</si>
  <si>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</si>
  <si>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</si>
  <si>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</si>
  <si>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</si>
  <si>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</si>
  <si>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</si>
  <si>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</si>
  <si>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</si>
  <si>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</si>
  <si>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</si>
  <si>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</si>
  <si>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</si>
  <si>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</si>
  <si>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</si>
  <si>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</si>
  <si>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</si>
  <si>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</si>
  <si>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</si>
  <si>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</si>
  <si>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</si>
  <si>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</si>
  <si>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</si>
  <si>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</si>
  <si>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</si>
  <si>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</si>
  <si>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</si>
  <si>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</si>
  <si>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</si>
  <si>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</si>
  <si>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</si>
  <si>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</si>
  <si>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</si>
  <si>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</si>
  <si>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</si>
  <si>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</si>
  <si>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</si>
  <si>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</si>
  <si>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</si>
  <si>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</si>
  <si>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</si>
  <si>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</si>
  <si>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</si>
  <si>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</si>
  <si>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</si>
  <si>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</si>
  <si>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</si>
  <si>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</si>
  <si>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</si>
  <si>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</si>
  <si>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</si>
  <si>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</si>
  <si>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</si>
  <si>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</si>
  <si>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</si>
  <si>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</si>
  <si>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</si>
  <si>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</si>
  <si>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</si>
  <si>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</si>
  <si>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</si>
  <si>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</si>
  <si>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</si>
  <si>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</si>
  <si>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</si>
  <si>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</si>
  <si>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</si>
  <si>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</si>
  <si>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</si>
  <si>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</si>
  <si>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</si>
  <si>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</si>
  <si>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</si>
  <si>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</si>
  <si>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</si>
  <si>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</si>
  <si>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</si>
  <si>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</si>
  <si>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</si>
  <si>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</si>
  <si>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</si>
  <si>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</si>
  <si>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</si>
  <si>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</si>
  <si>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</si>
  <si>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</si>
  <si>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</si>
  <si>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</si>
  <si>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</si>
  <si>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</si>
  <si>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</si>
  <si>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</si>
  <si>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</si>
  <si>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</si>
  <si>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</si>
  <si>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</si>
  <si>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</si>
  <si>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</si>
  <si>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</si>
  <si>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</si>
  <si>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</si>
  <si>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</si>
  <si>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</si>
  <si>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</si>
  <si>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</si>
  <si>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</si>
  <si>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</si>
  <si>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</si>
  <si>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</si>
  <si>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</si>
  <si>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</si>
  <si>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</si>
  <si>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</si>
  <si>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</si>
  <si>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</si>
  <si>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</si>
  <si>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</si>
  <si>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</si>
  <si>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</si>
  <si>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</si>
  <si>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</si>
  <si>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</si>
  <si>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</si>
  <si>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</si>
  <si>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</si>
  <si>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</si>
  <si>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</si>
  <si>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</si>
  <si>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</si>
  <si>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</si>
  <si>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</si>
  <si>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</si>
  <si>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</si>
  <si>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</si>
  <si>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</si>
  <si>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</si>
  <si>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</si>
  <si>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</si>
  <si>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</si>
  <si>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</si>
  <si>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</si>
  <si>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</si>
  <si>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</si>
  <si>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</si>
  <si>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</si>
  <si>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</si>
  <si>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</si>
  <si>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</si>
  <si>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</si>
  <si>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</si>
  <si>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</si>
  <si>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</si>
  <si>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</si>
  <si>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</si>
  <si>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</si>
  <si>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</si>
  <si>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</si>
  <si>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</si>
  <si>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</si>
  <si>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</si>
  <si>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</si>
  <si>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</si>
  <si>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</si>
  <si>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</si>
  <si>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</si>
  <si>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</si>
  <si>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</si>
  <si>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</si>
  <si>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</si>
  <si>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</si>
  <si>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</si>
  <si>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</si>
  <si>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</si>
  <si>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</si>
  <si>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</si>
  <si>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</si>
  <si>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</si>
  <si>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</si>
  <si>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</si>
  <si>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</si>
  <si>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</si>
  <si>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</si>
  <si>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</si>
  <si>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</si>
  <si>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</si>
  <si>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</si>
  <si>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</si>
  <si>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</si>
  <si>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</si>
  <si>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</si>
  <si>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</si>
  <si>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</si>
  <si>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</si>
  <si>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</si>
  <si>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</si>
  <si>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</si>
  <si>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</si>
  <si>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</si>
  <si>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</si>
  <si>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</si>
  <si>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</si>
  <si>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</si>
  <si>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</si>
  <si>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</si>
  <si>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</si>
  <si>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</si>
  <si>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</si>
  <si>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</si>
  <si>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</si>
  <si>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</si>
  <si>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</si>
  <si>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</si>
  <si>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</si>
  <si>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</si>
  <si>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</si>
  <si>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</si>
  <si>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</si>
  <si>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</si>
  <si>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</si>
  <si>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</si>
  <si>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</si>
  <si>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</si>
  <si>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</si>
  <si>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</si>
  <si>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</si>
  <si>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</si>
  <si>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</si>
  <si>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</si>
  <si>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</si>
  <si>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</si>
  <si>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</si>
  <si>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</si>
  <si>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</si>
  <si>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</si>
  <si>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</si>
  <si>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</si>
  <si>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</si>
  <si>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</si>
  <si>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</si>
  <si>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</si>
  <si>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</si>
  <si>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</si>
  <si>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</si>
  <si>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</si>
  <si>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</si>
  <si>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</si>
  <si>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</si>
  <si>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</si>
  <si>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</si>
  <si>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</si>
  <si>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</si>
  <si>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</si>
  <si>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</si>
  <si>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</si>
  <si>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</si>
  <si>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</si>
  <si>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</si>
  <si>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</si>
  <si>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</si>
  <si>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</si>
  <si>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</si>
  <si>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</si>
  <si>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</si>
  <si>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</si>
  <si>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</si>
  <si>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</si>
  <si>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</si>
  <si>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</si>
  <si>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</si>
  <si>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</si>
  <si>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</si>
  <si>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</si>
  <si>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</si>
  <si>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</si>
  <si>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</si>
  <si>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</si>
  <si>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</si>
  <si>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</si>
  <si>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</si>
  <si>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</si>
  <si>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</si>
  <si>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</si>
  <si>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</si>
  <si>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</si>
  <si>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</si>
  <si>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</si>
  <si>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</si>
  <si>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</si>
  <si>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</si>
  <si>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</si>
  <si>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</si>
  <si>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</si>
  <si>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</si>
  <si>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</si>
  <si>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</si>
  <si>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</si>
  <si>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</si>
  <si>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</si>
  <si>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</si>
  <si>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</si>
  <si>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</si>
  <si>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</si>
  <si>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</si>
  <si>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</si>
  <si>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</si>
  <si>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</si>
  <si>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</si>
  <si>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</si>
  <si>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</si>
  <si>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</si>
  <si>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</si>
  <si>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</si>
  <si>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</si>
  <si>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</si>
  <si>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</si>
  <si>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</si>
  <si>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</si>
  <si>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</si>
  <si>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</si>
  <si>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</si>
  <si>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</si>
  <si>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</si>
  <si>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</si>
  <si>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</si>
  <si>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</si>
  <si>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</si>
  <si>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</si>
  <si>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</si>
  <si>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</si>
  <si>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</si>
  <si>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</si>
  <si>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</si>
  <si>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</si>
  <si>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</si>
  <si>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</si>
  <si>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</si>
  <si>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</si>
  <si>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</si>
  <si>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</si>
  <si>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</si>
  <si>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</si>
  <si>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</si>
  <si>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</si>
  <si>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</si>
  <si>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</si>
  <si>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</si>
  <si>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</si>
  <si>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</si>
  <si>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</si>
  <si>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</si>
  <si>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</si>
  <si>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</si>
  <si>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</si>
  <si>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</si>
  <si>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</si>
  <si>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</si>
  <si>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</si>
  <si>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</si>
  <si>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</si>
  <si>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</si>
  <si>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</si>
  <si>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</si>
  <si>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</si>
  <si>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</si>
  <si>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</si>
  <si>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</si>
  <si>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</si>
  <si>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</si>
  <si>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</si>
  <si>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</si>
  <si>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</si>
  <si>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</si>
  <si>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</si>
  <si>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</si>
  <si>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</si>
  <si>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</si>
  <si>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</si>
  <si>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</si>
  <si>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</si>
  <si>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</si>
  <si>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</si>
  <si>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</si>
  <si>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</si>
  <si>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</si>
  <si>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</si>
  <si>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</si>
  <si>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</si>
  <si>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</si>
  <si>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</si>
  <si>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</si>
  <si>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</si>
  <si>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</si>
  <si>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</si>
  <si>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</si>
  <si>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</si>
  <si>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</si>
  <si>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</si>
  <si>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</si>
  <si>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</si>
  <si>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</si>
  <si>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</si>
  <si>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</si>
  <si>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</si>
  <si>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</si>
  <si>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</si>
  <si>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</si>
  <si>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</si>
  <si>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</si>
  <si>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</si>
  <si>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</si>
  <si>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</si>
  <si>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</si>
  <si>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</si>
  <si>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</si>
  <si>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</si>
  <si>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</si>
  <si>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</si>
  <si>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</si>
  <si>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</si>
  <si>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</si>
  <si>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</si>
  <si>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</si>
  <si>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</si>
  <si>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</si>
  <si>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</si>
  <si>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</si>
  <si>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</si>
  <si>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</si>
  <si>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</si>
  <si>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</si>
  <si>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</si>
  <si>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</si>
  <si>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</si>
  <si>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</si>
  <si>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</si>
  <si>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</si>
  <si>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</si>
  <si>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</si>
  <si>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</si>
  <si>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</si>
  <si>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</si>
  <si>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</si>
  <si>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</si>
  <si>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</si>
  <si>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</si>
  <si>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</si>
  <si>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</si>
  <si>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</si>
  <si>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</si>
  <si>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</si>
  <si>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</si>
  <si>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</si>
  <si>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</si>
  <si>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</si>
  <si>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</si>
  <si>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</si>
  <si>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</si>
  <si>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</si>
  <si>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</si>
  <si>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</si>
  <si>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</si>
  <si>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</si>
  <si>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</si>
  <si>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</si>
  <si>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</si>
  <si>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</si>
  <si>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</si>
  <si>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</si>
  <si>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</si>
  <si>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</si>
  <si>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</si>
  <si>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</si>
  <si>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</si>
  <si>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</si>
  <si>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</si>
  <si>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</si>
  <si>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</si>
  <si>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</si>
  <si>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</si>
  <si>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</si>
  <si>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</si>
  <si>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</si>
  <si>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</si>
  <si>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</si>
  <si>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</si>
  <si>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</si>
  <si>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</si>
  <si>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</si>
  <si>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</si>
  <si>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</si>
  <si>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</si>
  <si>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</si>
  <si>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</si>
  <si>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</si>
  <si>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</si>
  <si>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</si>
  <si>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</si>
  <si>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</si>
  <si>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</si>
  <si>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</si>
  <si>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</si>
  <si>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</si>
  <si>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</si>
  <si>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</si>
  <si>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</si>
  <si>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</si>
  <si>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</si>
  <si>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</si>
  <si>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</si>
  <si>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</si>
  <si>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</si>
  <si>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</si>
  <si>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</si>
  <si>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</si>
  <si>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</si>
  <si>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</si>
  <si>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</si>
  <si>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</si>
  <si>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</si>
  <si>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</si>
  <si>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</si>
  <si>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</si>
  <si>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</si>
  <si>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</si>
  <si>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</si>
  <si>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</si>
  <si>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</si>
  <si>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</si>
  <si>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</si>
  <si>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</si>
  <si>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</si>
  <si>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</si>
  <si>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</si>
  <si>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</si>
  <si>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</si>
  <si>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</si>
  <si>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</si>
  <si>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</si>
  <si>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</si>
  <si>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</si>
  <si>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</si>
  <si>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</si>
  <si>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</si>
  <si>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</si>
  <si>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</si>
  <si>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</si>
  <si>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</si>
  <si>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</si>
  <si>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</si>
  <si>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</si>
  <si>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</si>
  <si>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</si>
  <si>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</si>
  <si>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</si>
  <si>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</si>
  <si>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</si>
  <si>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</si>
  <si>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</si>
  <si>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</si>
  <si>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</si>
  <si>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</si>
  <si>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</si>
  <si>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</si>
  <si>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</si>
  <si>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</si>
  <si>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</si>
  <si>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</si>
  <si>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</si>
  <si>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</si>
  <si>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</si>
  <si>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</si>
  <si>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</si>
  <si>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</si>
  <si>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</si>
  <si>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</si>
  <si>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</si>
  <si>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</si>
  <si>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</si>
  <si>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</si>
  <si>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</si>
  <si>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</si>
  <si>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</si>
  <si>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</si>
  <si>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</si>
  <si>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</si>
  <si>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</si>
  <si>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</si>
  <si>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</si>
  <si>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</si>
  <si>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</si>
  <si>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</si>
  <si>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</si>
  <si>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</si>
  <si>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</si>
  <si>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</si>
  <si>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</si>
  <si>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</si>
  <si>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</si>
  <si>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</si>
  <si>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</si>
  <si>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</si>
  <si>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</si>
  <si>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</si>
  <si>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</si>
  <si>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</si>
  <si>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</si>
  <si>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</si>
  <si>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</si>
  <si>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</si>
  <si>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</si>
  <si>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</si>
  <si>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</si>
  <si>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</si>
  <si>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</si>
  <si>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</si>
  <si>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</si>
  <si>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</si>
  <si>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</si>
  <si>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</si>
  <si>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</si>
  <si>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</si>
  <si>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</si>
  <si>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</si>
  <si>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</si>
  <si>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</si>
  <si>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</si>
  <si>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</si>
  <si>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</si>
  <si>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</si>
  <si>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</si>
  <si>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</si>
  <si>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</si>
  <si>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</si>
  <si>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</si>
  <si>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</si>
  <si>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</si>
  <si>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</si>
  <si>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</si>
  <si>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</si>
  <si>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</si>
  <si>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</si>
  <si>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</si>
  <si>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</si>
  <si>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</si>
  <si>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</si>
  <si>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</si>
  <si>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</si>
  <si>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</si>
  <si>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</si>
  <si>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</si>
  <si>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</si>
  <si>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</si>
  <si>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</si>
  <si>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</si>
  <si>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</si>
  <si>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</si>
  <si>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</si>
  <si>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</si>
  <si>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</si>
  <si>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</si>
  <si>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</si>
  <si>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</si>
  <si>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</si>
  <si>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</si>
  <si>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</si>
  <si>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</si>
  <si>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</si>
  <si>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</si>
  <si>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</si>
  <si>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</si>
  <si>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</si>
  <si>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</si>
  <si>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</si>
  <si>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</si>
  <si>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</si>
  <si>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</si>
  <si>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</si>
  <si>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</si>
  <si>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</si>
  <si>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</si>
  <si>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</si>
  <si>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</si>
  <si>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</si>
  <si>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</si>
  <si>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</si>
  <si>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</si>
  <si>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</si>
  <si>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</si>
  <si>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</si>
  <si>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</si>
  <si>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</si>
  <si>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</si>
  <si>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</si>
  <si>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</si>
  <si>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</si>
  <si>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</si>
  <si>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</si>
  <si>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</si>
  <si>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</si>
  <si>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</si>
  <si>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</si>
  <si>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</si>
  <si>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</si>
  <si>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</si>
  <si>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</si>
  <si>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</si>
  <si>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</si>
  <si>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</si>
  <si>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</si>
  <si>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</si>
  <si>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</si>
  <si>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</si>
  <si>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</si>
  <si>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</si>
  <si>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</si>
  <si>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</si>
  <si>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</si>
  <si>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</si>
  <si>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</si>
  <si>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</si>
  <si>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</si>
  <si>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</si>
  <si>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</si>
  <si>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</si>
  <si>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</si>
  <si>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</si>
  <si>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</si>
  <si>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</si>
  <si>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</si>
  <si>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</si>
  <si>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</si>
  <si>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</si>
  <si>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</si>
  <si>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</si>
  <si>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</si>
  <si>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</si>
  <si>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</si>
  <si>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</si>
  <si>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</si>
  <si>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</si>
  <si>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</si>
  <si>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</si>
  <si>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</si>
  <si>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</si>
  <si>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</si>
  <si>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</si>
  <si>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</si>
  <si>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</si>
  <si>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</si>
  <si>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</si>
  <si>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</si>
  <si>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</si>
  <si>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</si>
  <si>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</si>
  <si>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</si>
  <si>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</si>
  <si>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</si>
  <si>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</si>
  <si>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</si>
  <si>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</si>
  <si>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</si>
  <si>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</si>
  <si>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</si>
  <si>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</si>
  <si>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</si>
  <si>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</si>
  <si>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</si>
  <si>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</si>
  <si>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</si>
  <si>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</si>
  <si>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</si>
  <si>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</si>
  <si>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</si>
  <si>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</si>
  <si>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</si>
  <si>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</si>
  <si>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</si>
  <si>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</si>
  <si>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</si>
  <si>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</si>
  <si>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</si>
  <si>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</si>
  <si>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</si>
  <si>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</si>
  <si>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</si>
  <si>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</si>
  <si>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</si>
  <si>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</si>
  <si>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</si>
  <si>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</si>
  <si>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</si>
  <si>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</si>
  <si>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</si>
  <si>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</si>
  <si>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</si>
  <si>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</si>
  <si>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</si>
  <si>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</si>
  <si>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</si>
  <si>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</si>
  <si>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</si>
  <si>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</si>
  <si>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</si>
  <si>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</si>
  <si>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</si>
  <si>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</si>
  <si>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</si>
  <si>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</si>
  <si>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</si>
  <si>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</si>
  <si>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</si>
  <si>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</si>
  <si>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</si>
  <si>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</si>
  <si>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</si>
  <si>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</si>
  <si>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</si>
  <si>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</si>
  <si>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</si>
  <si>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</si>
  <si>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</si>
  <si>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</si>
  <si>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</si>
  <si>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</si>
  <si>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</si>
  <si>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</si>
  <si>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</si>
  <si>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</si>
  <si>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</si>
  <si>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</si>
  <si>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</si>
  <si>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</si>
  <si>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</si>
  <si>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</si>
  <si>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</si>
  <si>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</si>
  <si>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</si>
  <si>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</si>
  <si>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</si>
  <si>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</si>
  <si>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</si>
  <si>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</si>
  <si>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</si>
  <si>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</si>
  <si>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</si>
  <si>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</si>
  <si>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</si>
  <si>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</si>
  <si>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</si>
  <si>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</si>
  <si>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</si>
  <si>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</si>
  <si>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</si>
  <si>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</si>
  <si>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</si>
  <si>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</si>
  <si>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</si>
  <si>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</si>
  <si>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</si>
  <si>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</si>
  <si>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</si>
  <si>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</si>
  <si>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</si>
  <si>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</si>
  <si>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</si>
  <si>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</si>
  <si>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</si>
  <si>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</si>
  <si>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</si>
  <si>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</si>
  <si>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</si>
  <si>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</si>
  <si>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</si>
  <si>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</si>
  <si>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</si>
  <si>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</si>
  <si>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</si>
  <si>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</si>
  <si>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</si>
  <si>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</si>
  <si>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</si>
  <si>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</si>
  <si>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</si>
  <si>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</si>
  <si>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</si>
  <si>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</si>
  <si>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</si>
  <si>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</si>
  <si>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</si>
  <si>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</si>
  <si>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</si>
  <si>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</si>
  <si>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</si>
  <si>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</si>
  <si>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</si>
  <si>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</si>
  <si>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</si>
  <si>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</si>
  <si>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</si>
  <si>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</si>
  <si>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</si>
  <si>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</si>
  <si>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</si>
  <si>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</si>
  <si>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</si>
  <si>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</si>
  <si>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</si>
  <si>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</si>
  <si>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</si>
  <si>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</si>
  <si>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</si>
  <si>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</si>
  <si>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</si>
  <si>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</si>
  <si>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</si>
  <si>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</si>
  <si>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</si>
  <si>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</si>
  <si>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</si>
  <si>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</si>
  <si>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</si>
  <si>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</si>
  <si>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</si>
  <si>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</si>
  <si>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</si>
  <si>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</si>
  <si>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</si>
  <si>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</si>
  <si>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</si>
  <si>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</si>
  <si>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</si>
  <si>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</si>
  <si>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</si>
  <si>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</si>
  <si>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</si>
  <si>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</si>
  <si>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</si>
  <si>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</si>
  <si>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</si>
  <si>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</si>
  <si>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</si>
  <si>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</si>
  <si>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</si>
  <si>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</si>
  <si>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</si>
  <si>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</si>
  <si>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</si>
  <si>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</si>
  <si>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</si>
  <si>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</si>
  <si>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</si>
  <si>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</si>
  <si>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</si>
  <si>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</si>
  <si>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</si>
  <si>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</si>
  <si>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</si>
  <si>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</si>
  <si>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</si>
  <si>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</si>
  <si>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</si>
  <si>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</si>
  <si>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</si>
  <si>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</si>
  <si>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</si>
  <si>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</si>
  <si>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</si>
  <si>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</si>
  <si>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</si>
  <si>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</si>
  <si>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</si>
  <si>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</si>
  <si>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</si>
  <si>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</si>
  <si>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</si>
  <si>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</si>
  <si>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</si>
  <si>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</si>
  <si>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</si>
  <si>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</si>
  <si>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</si>
  <si>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</si>
  <si>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</si>
  <si>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</si>
  <si>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</si>
  <si>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</si>
  <si>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</si>
  <si>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</si>
  <si>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</si>
  <si>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</si>
  <si>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</si>
  <si>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</si>
  <si>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</si>
  <si>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</si>
  <si>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</si>
  <si>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</si>
  <si>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</si>
  <si>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</si>
  <si>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</si>
  <si>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</si>
  <si>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</si>
  <si>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</si>
  <si>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</si>
  <si>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</si>
  <si>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</si>
  <si>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</si>
  <si>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</si>
  <si>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</si>
  <si>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</si>
  <si>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</si>
  <si>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</si>
  <si>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</si>
  <si>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</si>
  <si>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</si>
  <si>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</si>
  <si>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</si>
  <si>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</si>
  <si>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</si>
  <si>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</si>
  <si>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</si>
  <si>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</si>
  <si>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</si>
  <si>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</si>
  <si>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</si>
  <si>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</si>
  <si>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</si>
  <si>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</si>
  <si>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</si>
  <si>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</si>
  <si>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</si>
  <si>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</si>
  <si>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</si>
  <si>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</si>
  <si>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</si>
  <si>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</si>
  <si>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</si>
  <si>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</si>
  <si>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</si>
  <si>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</si>
  <si>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</si>
  <si>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</si>
  <si>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</si>
  <si>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</si>
  <si>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</si>
  <si>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</si>
  <si>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</si>
  <si>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</si>
  <si>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</si>
  <si>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</si>
  <si>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</si>
  <si>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</si>
  <si>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</si>
  <si>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</si>
  <si>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</si>
  <si>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</si>
  <si>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</si>
  <si>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</si>
  <si>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</si>
  <si>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</si>
  <si>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</si>
  <si>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</si>
  <si>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</si>
  <si>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</si>
  <si>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</si>
  <si>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</si>
  <si>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</si>
  <si>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</si>
  <si>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</si>
  <si>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</si>
  <si>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</si>
  <si>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</si>
  <si>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</si>
  <si>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</si>
  <si>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</si>
  <si>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</si>
  <si>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</si>
  <si>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</si>
  <si>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</si>
  <si>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</si>
  <si>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</si>
  <si>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</si>
  <si>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</si>
  <si>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</si>
  <si>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</si>
  <si>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</si>
  <si>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</si>
  <si>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</si>
  <si>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</si>
  <si>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</si>
  <si>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</si>
  <si>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</si>
  <si>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</si>
  <si>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</si>
  <si>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</si>
  <si>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</si>
  <si>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</si>
  <si>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</si>
  <si>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</si>
  <si>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</si>
  <si>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</si>
  <si>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</si>
  <si>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</si>
  <si>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</si>
  <si>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</si>
  <si>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</si>
  <si>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</si>
  <si>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</si>
  <si>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</si>
  <si>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</si>
  <si>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</si>
  <si>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</si>
  <si>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</si>
  <si>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</si>
  <si>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</si>
  <si>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</si>
  <si>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</si>
  <si>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</si>
  <si>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</si>
  <si>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</si>
  <si>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</si>
  <si>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</si>
  <si>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</si>
  <si>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</si>
  <si>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</si>
  <si>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</si>
  <si>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</si>
  <si>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</si>
  <si>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</si>
  <si>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</si>
  <si>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</si>
  <si>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</si>
  <si>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</si>
  <si>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</si>
  <si>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</si>
  <si>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</si>
  <si>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</si>
  <si>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</si>
  <si>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</si>
  <si>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</si>
  <si>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</si>
  <si>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</si>
  <si>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</si>
  <si>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</si>
  <si>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</si>
  <si>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</si>
  <si>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</si>
  <si>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</si>
  <si>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</si>
  <si>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</si>
  <si>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</si>
  <si>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</si>
  <si>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</si>
  <si>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</si>
  <si>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</si>
  <si>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</si>
  <si>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</si>
  <si>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</si>
  <si>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</si>
  <si>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</si>
  <si>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</si>
  <si>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</si>
  <si>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</si>
  <si>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</si>
  <si>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</si>
  <si>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</si>
  <si>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</si>
  <si>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</si>
  <si>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</si>
  <si>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</si>
  <si>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</si>
  <si>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</si>
  <si>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</si>
  <si>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</si>
  <si>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</si>
  <si>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</si>
  <si>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</si>
  <si>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</si>
  <si>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</si>
  <si>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</si>
  <si>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</si>
  <si>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</si>
  <si>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</si>
  <si>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</si>
  <si>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</si>
  <si>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</si>
  <si>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</si>
  <si>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</si>
  <si>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</si>
  <si>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</si>
  <si>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</si>
  <si>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</si>
  <si>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</si>
  <si>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</si>
  <si>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</si>
  <si>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</si>
  <si>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</si>
  <si>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</si>
  <si>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</si>
  <si>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</si>
  <si>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</si>
  <si>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</si>
  <si>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</si>
  <si>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</si>
  <si>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</si>
  <si>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</si>
  <si>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</si>
  <si>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</si>
  <si>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</si>
  <si>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</si>
  <si>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</si>
  <si>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</si>
  <si>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</si>
  <si>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</si>
  <si>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</si>
  <si>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</si>
  <si>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</si>
  <si>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</si>
  <si>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</si>
  <si>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</si>
  <si>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</si>
  <si>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</si>
  <si>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</si>
  <si>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</si>
  <si>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</si>
  <si>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</si>
  <si>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</si>
  <si>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</si>
  <si>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</si>
  <si>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</si>
  <si>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</si>
  <si>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</si>
  <si>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</si>
  <si>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</si>
  <si>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</si>
  <si>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</si>
  <si>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</si>
  <si>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</si>
  <si>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</si>
  <si>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</si>
  <si>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</si>
  <si>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</si>
  <si>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</si>
  <si>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</si>
  <si>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</si>
  <si>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</si>
  <si>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</si>
  <si>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</si>
  <si>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</si>
  <si>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</si>
  <si>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</si>
  <si>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</si>
  <si>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</si>
  <si>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</si>
  <si>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</si>
  <si>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</si>
  <si>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</si>
  <si>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</si>
  <si>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</si>
  <si>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</si>
  <si>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</si>
  <si>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</si>
  <si>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</si>
  <si>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</si>
  <si>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</si>
  <si>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</si>
  <si>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</si>
  <si>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</si>
  <si>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</si>
  <si>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</si>
  <si>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</si>
  <si>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</si>
  <si>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</si>
  <si>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</si>
  <si>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</si>
  <si>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</si>
  <si>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</si>
  <si>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</si>
  <si>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</si>
  <si>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</si>
  <si>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</si>
  <si>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</si>
  <si>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</si>
  <si>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</si>
  <si>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</si>
  <si>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</si>
  <si>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</si>
  <si>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</si>
  <si>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</si>
  <si>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</si>
  <si>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</si>
  <si>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</si>
  <si>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</si>
  <si>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</si>
  <si>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</si>
  <si>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</si>
  <si>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</si>
  <si>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</si>
  <si>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</si>
  <si>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</si>
  <si>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</si>
  <si>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</si>
  <si>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</si>
  <si>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</si>
  <si>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</si>
  <si>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</si>
  <si>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</si>
  <si>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</si>
  <si>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</si>
  <si>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</si>
  <si>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</si>
  <si>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</si>
  <si>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</si>
  <si>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</si>
  <si>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</si>
  <si>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</si>
  <si>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</si>
  <si>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</si>
  <si>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</si>
  <si>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</si>
  <si>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</si>
  <si>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</si>
  <si>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</si>
  <si>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</si>
  <si>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</si>
  <si>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</si>
  <si>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</si>
  <si>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</si>
  <si>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</si>
  <si>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</si>
  <si>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</si>
  <si>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</si>
  <si>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</si>
  <si>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</si>
  <si>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</si>
  <si>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</si>
  <si>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</si>
  <si>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</si>
  <si>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</si>
  <si>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</si>
  <si>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</si>
  <si>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</si>
  <si>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</si>
  <si>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</si>
  <si>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</si>
  <si>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</si>
  <si>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</si>
  <si>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</si>
  <si>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</si>
  <si>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</si>
  <si>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</si>
  <si>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</si>
  <si>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</si>
  <si>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</si>
  <si>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</si>
  <si>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</si>
  <si>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</si>
  <si>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</si>
  <si>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</si>
  <si>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</si>
  <si>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</si>
  <si>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</si>
  <si>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</si>
  <si>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</si>
  <si>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</si>
  <si>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</si>
  <si>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</si>
  <si>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</si>
  <si>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</si>
  <si>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</si>
  <si>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</si>
  <si>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</si>
  <si>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</si>
  <si>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</si>
  <si>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</si>
  <si>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</si>
  <si>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</si>
  <si>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</si>
  <si>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</si>
  <si>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</si>
  <si>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</si>
  <si>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</si>
  <si>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</si>
  <si>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</si>
  <si>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</si>
  <si>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</si>
  <si>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</si>
  <si>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</si>
  <si>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</si>
  <si>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</si>
  <si>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</si>
  <si>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</si>
  <si>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</si>
  <si>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</si>
  <si>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</si>
  <si>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</si>
  <si>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</si>
  <si>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</si>
  <si>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</si>
  <si>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</si>
  <si>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</si>
  <si>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</si>
  <si>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</si>
  <si>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</si>
  <si>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</si>
  <si>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</si>
  <si>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</si>
  <si>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</si>
  <si>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</si>
  <si>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</si>
  <si>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</si>
  <si>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</si>
  <si>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</si>
  <si>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</si>
  <si>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</si>
  <si>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</si>
  <si>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</si>
  <si>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</si>
  <si>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</si>
  <si>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</si>
  <si>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</si>
  <si>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</si>
  <si>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</si>
  <si>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</si>
  <si>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</si>
  <si>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</si>
  <si>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</si>
  <si>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</si>
  <si>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</si>
  <si>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</si>
  <si>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</si>
  <si>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</si>
  <si>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</si>
  <si>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</si>
  <si>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</si>
  <si>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</si>
  <si>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</si>
  <si>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</si>
  <si>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</si>
  <si>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</si>
  <si>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</si>
  <si>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</si>
  <si>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</si>
  <si>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</si>
  <si>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</si>
  <si>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</si>
  <si>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</si>
  <si>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</si>
  <si>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</si>
  <si>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</si>
  <si>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</si>
  <si>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</si>
  <si>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</si>
  <si>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</si>
  <si>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</si>
  <si>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</si>
  <si>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</si>
  <si>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</si>
  <si>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</si>
  <si>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</si>
  <si>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</si>
  <si>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</si>
  <si>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</si>
  <si>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</si>
  <si>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</si>
  <si>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</si>
  <si>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</si>
  <si>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</si>
  <si>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</si>
  <si>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</si>
  <si>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</si>
  <si>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</si>
  <si>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</si>
  <si>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</si>
  <si>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</si>
  <si>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</si>
  <si>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</si>
  <si>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</si>
  <si>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</si>
  <si>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</si>
  <si>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</si>
  <si>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</si>
  <si>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</si>
  <si>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</si>
  <si>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</si>
  <si>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</si>
  <si>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</si>
  <si>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</si>
  <si>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</si>
  <si>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</si>
  <si>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</si>
  <si>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</si>
  <si>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</si>
  <si>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</si>
  <si>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</si>
  <si>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</si>
  <si>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</si>
  <si>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</si>
  <si>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</si>
  <si>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</si>
  <si>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</si>
  <si>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</si>
  <si>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</si>
  <si>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</si>
  <si>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</si>
  <si>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</si>
  <si>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</si>
  <si>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</si>
  <si>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</si>
  <si>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</si>
  <si>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</si>
  <si>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</si>
  <si>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</si>
  <si>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</si>
  <si>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</si>
  <si>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</si>
  <si>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</si>
  <si>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</si>
  <si>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</si>
  <si>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</si>
  <si>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</si>
  <si>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</si>
  <si>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</si>
  <si>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</si>
  <si>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</si>
  <si>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</si>
  <si>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</si>
  <si>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</si>
  <si>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</si>
  <si>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</si>
  <si>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</si>
  <si>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</si>
  <si>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</si>
  <si>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</si>
  <si>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</si>
  <si>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</si>
  <si>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</si>
  <si>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</si>
  <si>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</si>
  <si>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</si>
  <si>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</si>
  <si>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</si>
  <si>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</si>
  <si>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</si>
  <si>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</si>
  <si>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</si>
  <si>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</si>
  <si>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</si>
  <si>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</si>
  <si>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</si>
  <si>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</si>
  <si>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</si>
  <si>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</si>
  <si>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</si>
  <si>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</si>
  <si>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</si>
  <si>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</si>
  <si>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</si>
  <si>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</si>
  <si>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</si>
  <si>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</si>
  <si>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</si>
  <si>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</si>
  <si>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</si>
  <si>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</si>
  <si>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</si>
  <si>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</si>
  <si>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</si>
  <si>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</si>
  <si>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</si>
  <si>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</si>
  <si>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</si>
  <si>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</si>
  <si>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</si>
  <si>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</si>
  <si>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</si>
  <si>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</si>
  <si>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</si>
  <si>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</si>
  <si>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</si>
  <si>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</si>
  <si>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</si>
  <si>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</si>
  <si>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</si>
  <si>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</si>
  <si>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</si>
  <si>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</si>
  <si>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</si>
  <si>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</si>
  <si>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</si>
  <si>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</si>
  <si>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</si>
  <si>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</si>
  <si>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</si>
  <si>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</si>
  <si>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</si>
  <si>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</si>
  <si>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</si>
  <si>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</si>
  <si>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</si>
  <si>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</si>
  <si>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</si>
  <si>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</si>
  <si>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</si>
  <si>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</si>
  <si>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</si>
  <si>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</si>
  <si>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</si>
  <si>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</si>
  <si>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</si>
  <si>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</si>
  <si>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</si>
  <si>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</si>
  <si>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</si>
  <si>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</si>
  <si>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</si>
  <si>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</si>
  <si>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</si>
  <si>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</si>
  <si>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</si>
  <si>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</si>
  <si>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</si>
  <si>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</si>
  <si>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</si>
  <si>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</si>
  <si>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</si>
  <si>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</si>
  <si>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</si>
  <si>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</si>
  <si>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</si>
  <si>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</si>
  <si>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</si>
  <si>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</si>
  <si>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</si>
  <si>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</si>
  <si>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</si>
  <si>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</si>
  <si>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</si>
  <si>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</si>
  <si>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</si>
  <si>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</si>
  <si>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</si>
  <si>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</si>
  <si>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</si>
  <si>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</si>
  <si>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</si>
  <si>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</si>
  <si>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</si>
  <si>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</si>
  <si>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</si>
  <si>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</si>
  <si>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</si>
  <si>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</si>
  <si>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</si>
  <si>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</si>
  <si>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</si>
  <si>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</si>
  <si>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</si>
  <si>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</si>
  <si>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</si>
  <si>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</si>
  <si>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</si>
  <si>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</si>
  <si>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</si>
  <si>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</si>
  <si>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</si>
  <si>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</si>
  <si>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</si>
  <si>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</si>
  <si>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</si>
  <si>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</si>
  <si>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</si>
  <si>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</si>
  <si>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</si>
  <si>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</si>
  <si>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</si>
  <si>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</si>
  <si>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</si>
  <si>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</si>
  <si>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</si>
  <si>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</si>
  <si>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</si>
  <si>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</si>
  <si>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</si>
  <si>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</si>
  <si>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</si>
  <si>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</si>
  <si>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</si>
  <si>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</si>
  <si>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</si>
  <si>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</si>
  <si>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</si>
  <si>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</si>
  <si>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</si>
  <si>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</si>
  <si>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</si>
  <si>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</si>
  <si>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</si>
  <si>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</si>
  <si>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</si>
  <si>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</si>
  <si>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</si>
  <si>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</si>
  <si>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</si>
  <si>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</si>
  <si>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</si>
  <si>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</si>
  <si>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</si>
  <si>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</si>
  <si>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</si>
  <si>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</si>
  <si>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</si>
  <si>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</si>
  <si>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</si>
  <si>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</si>
  <si>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</si>
  <si>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</si>
  <si>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</si>
  <si>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</si>
  <si>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</si>
  <si>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</si>
  <si>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</si>
  <si>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</si>
  <si>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</si>
  <si>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</si>
  <si>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</si>
  <si>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</si>
  <si>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</si>
  <si>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</si>
  <si>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</si>
  <si>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</si>
  <si>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</si>
  <si>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</si>
  <si>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</si>
  <si>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</si>
  <si>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</si>
  <si>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</si>
  <si>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</si>
  <si>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</si>
  <si>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</si>
  <si>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</si>
  <si>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</si>
  <si>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</si>
  <si>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</si>
  <si>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</si>
  <si>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</si>
  <si>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</si>
  <si>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</si>
  <si>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</si>
  <si>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</si>
  <si>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</si>
  <si>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</si>
  <si>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</si>
  <si>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</si>
  <si>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</si>
  <si>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</si>
  <si>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</si>
  <si>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</si>
  <si>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</si>
  <si>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</si>
  <si>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</si>
  <si>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</si>
  <si>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</si>
  <si>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</si>
  <si>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</si>
  <si>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</si>
  <si>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</si>
  <si>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</si>
  <si>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</si>
  <si>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</si>
  <si>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</si>
  <si>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</si>
  <si>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</si>
  <si>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</si>
  <si>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</si>
  <si>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</si>
  <si>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</si>
  <si>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</si>
  <si>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</si>
  <si>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</si>
  <si>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</si>
  <si>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</si>
  <si>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</si>
  <si>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</si>
  <si>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</si>
  <si>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</si>
  <si>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</si>
  <si>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</si>
  <si>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</si>
  <si>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</si>
  <si>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</si>
  <si>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</si>
  <si>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</si>
  <si>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</si>
  <si>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</si>
  <si>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</si>
  <si>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</si>
  <si>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</si>
  <si>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</si>
  <si>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</si>
  <si>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</si>
  <si>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</si>
  <si>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</si>
  <si>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</si>
  <si>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</si>
  <si>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</si>
  <si>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</si>
  <si>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</si>
  <si>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</si>
  <si>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</si>
  <si>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</si>
  <si>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</si>
  <si>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</si>
  <si>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</si>
  <si>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</si>
  <si>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</si>
  <si>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</si>
  <si>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</si>
  <si>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</si>
  <si>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</si>
  <si>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</si>
  <si>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</si>
  <si>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</si>
  <si>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</si>
  <si>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</si>
  <si>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</si>
  <si>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</si>
  <si>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</si>
  <si>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</si>
  <si>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</si>
  <si>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</si>
  <si>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</si>
  <si>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</si>
  <si>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</si>
  <si>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</si>
  <si>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</si>
  <si>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</si>
  <si>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</si>
  <si>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</si>
  <si>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</si>
  <si>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</si>
  <si>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</si>
  <si>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</si>
  <si>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</si>
  <si>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</si>
  <si>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</si>
  <si>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</si>
  <si>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</si>
  <si>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</si>
  <si>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</si>
  <si>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</si>
  <si>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</si>
  <si>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</si>
  <si>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</si>
  <si>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</si>
  <si>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</si>
  <si>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</si>
  <si>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</si>
  <si>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</si>
  <si>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</si>
  <si>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</si>
  <si>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</si>
  <si>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</si>
  <si>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</si>
  <si>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</si>
  <si>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</si>
  <si>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</si>
  <si>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</si>
  <si>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</si>
  <si>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</si>
  <si>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</si>
  <si>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</si>
  <si>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</si>
  <si>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</si>
  <si>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</si>
  <si>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</si>
  <si>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</si>
  <si>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</si>
  <si>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</si>
  <si>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</si>
  <si>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</si>
  <si>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</si>
  <si>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</si>
  <si>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</si>
  <si>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</si>
  <si>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</si>
  <si>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</si>
  <si>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</si>
  <si>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</si>
  <si>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</si>
  <si>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</si>
  <si>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</si>
  <si>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</si>
  <si>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</si>
  <si>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</si>
  <si>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</si>
  <si>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</si>
  <si>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</si>
  <si>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</si>
  <si>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</si>
  <si>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</si>
  <si>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</si>
  <si>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</si>
  <si>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</si>
  <si>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</si>
  <si>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</si>
  <si>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</si>
  <si>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</si>
  <si>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</si>
  <si>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</si>
  <si>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</si>
  <si>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</si>
  <si>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</si>
  <si>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</si>
  <si>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</si>
  <si>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</si>
  <si>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</si>
  <si>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</si>
  <si>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</si>
  <si>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</si>
  <si>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</si>
  <si>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</si>
  <si>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</si>
  <si>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</si>
  <si>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</si>
  <si>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</si>
  <si>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</si>
  <si>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</si>
  <si>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</si>
  <si>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</si>
  <si>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</si>
  <si>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</si>
  <si>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</si>
  <si>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</si>
  <si>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</si>
  <si>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</si>
  <si>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</si>
  <si>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</si>
  <si>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</si>
  <si>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</si>
  <si>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</si>
  <si>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</si>
  <si>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</si>
  <si>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</si>
  <si>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</si>
  <si>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</si>
  <si>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</si>
  <si>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</si>
  <si>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</si>
  <si>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</si>
  <si>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</si>
  <si>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</si>
  <si>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</si>
  <si>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</si>
  <si>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</si>
  <si>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</si>
  <si>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</si>
  <si>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</si>
  <si>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</si>
  <si>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</si>
  <si>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</si>
  <si>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</si>
  <si>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</si>
  <si>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</si>
  <si>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</si>
  <si>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</si>
  <si>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</si>
  <si>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</si>
  <si>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</si>
  <si>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</si>
  <si>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</si>
  <si>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</si>
  <si>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</si>
  <si>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</si>
  <si>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</si>
  <si>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</si>
  <si>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</si>
  <si>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</si>
  <si>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</si>
  <si>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</si>
  <si>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</si>
  <si>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</si>
  <si>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</si>
  <si>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</si>
  <si>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</si>
  <si>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</si>
  <si>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</si>
  <si>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</si>
  <si>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</si>
  <si>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</si>
  <si>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</si>
  <si>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</si>
  <si>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</si>
  <si>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</si>
  <si>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</si>
  <si>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</si>
  <si>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</si>
  <si>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</si>
  <si>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</si>
  <si>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</si>
  <si>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</si>
  <si>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</si>
  <si>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</si>
  <si>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</si>
  <si>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</si>
  <si>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</si>
  <si>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</si>
  <si>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</si>
  <si>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</si>
  <si>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</si>
  <si>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</si>
  <si>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</si>
  <si>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</si>
  <si>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</si>
  <si>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</si>
  <si>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</si>
  <si>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</si>
  <si>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</si>
  <si>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</si>
  <si>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</si>
  <si>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</si>
  <si>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</si>
  <si>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</si>
  <si>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</si>
  <si>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</si>
  <si>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</si>
  <si>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</si>
  <si>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</si>
  <si>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</si>
  <si>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</si>
  <si>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</si>
  <si>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</si>
  <si>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</si>
  <si>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</si>
  <si>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</si>
  <si>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</si>
  <si>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</si>
  <si>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</si>
  <si>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</si>
  <si>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</si>
  <si>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</si>
  <si>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</si>
  <si>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</si>
  <si>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</si>
  <si>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</si>
  <si>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</si>
  <si>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</si>
  <si>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</si>
  <si>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</si>
  <si>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</si>
  <si>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</si>
  <si>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</si>
  <si>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</si>
  <si>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</si>
  <si>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</si>
  <si>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</si>
  <si>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</si>
  <si>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</si>
  <si>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</si>
  <si>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</si>
  <si>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</si>
  <si>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</si>
  <si>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</si>
  <si>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</si>
  <si>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</si>
  <si>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</si>
  <si>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</si>
  <si>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</si>
  <si>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</si>
  <si>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</si>
  <si>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</si>
  <si>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</si>
  <si>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</si>
  <si>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</si>
  <si>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</si>
  <si>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</si>
  <si>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</si>
  <si>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</si>
  <si>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</si>
  <si>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</si>
  <si>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</si>
  <si>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</si>
  <si>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</si>
  <si>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</si>
  <si>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</si>
  <si>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</si>
  <si>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</si>
  <si>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</si>
  <si>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</si>
  <si>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</si>
  <si>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</si>
  <si>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</si>
  <si>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</si>
  <si>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</si>
  <si>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</si>
  <si>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</si>
  <si>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</si>
  <si>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</si>
  <si>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</si>
  <si>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</si>
  <si>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</si>
  <si>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</si>
  <si>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</si>
  <si>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</si>
  <si>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</si>
  <si>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</si>
  <si>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</si>
  <si>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</si>
  <si>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</si>
  <si>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</si>
  <si>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</si>
  <si>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</si>
  <si>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</si>
  <si>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</si>
  <si>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</si>
  <si>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</si>
  <si>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</si>
  <si>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</si>
  <si>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</si>
  <si>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</si>
  <si>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</si>
  <si>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</si>
  <si>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</si>
  <si>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</si>
  <si>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</si>
  <si>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</si>
  <si>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</si>
  <si>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</si>
  <si>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</si>
  <si>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</si>
  <si>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</si>
  <si>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</si>
  <si>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</si>
  <si>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</si>
  <si>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</si>
  <si>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</si>
  <si>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</si>
  <si>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</si>
  <si>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</si>
  <si>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</si>
  <si>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</si>
  <si>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</si>
  <si>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</si>
  <si>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</si>
  <si>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</si>
  <si>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</si>
  <si>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</si>
  <si>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</si>
  <si>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</si>
  <si>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</si>
  <si>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</si>
  <si>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</si>
  <si>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</si>
  <si>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</si>
  <si>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</si>
  <si>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</si>
  <si>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</si>
  <si>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</si>
  <si>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</si>
  <si>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</si>
  <si>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</si>
  <si>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</si>
  <si>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</si>
  <si>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</si>
  <si>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</si>
  <si>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</si>
  <si>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</si>
  <si>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</si>
  <si>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</si>
  <si>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</si>
  <si>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</si>
  <si>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</si>
  <si>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</si>
  <si>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</si>
  <si>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</si>
  <si>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</si>
  <si>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</si>
  <si>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</si>
  <si>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</si>
  <si>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</si>
  <si>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</si>
  <si>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</si>
  <si>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</si>
  <si>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</si>
  <si>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</si>
  <si>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</si>
  <si>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</si>
  <si>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</si>
  <si>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</si>
  <si>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</si>
  <si>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</si>
  <si>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</si>
  <si>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</si>
  <si>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</si>
  <si>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</si>
  <si>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</si>
  <si>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</si>
  <si>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</si>
  <si>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</si>
  <si>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</si>
  <si>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</si>
  <si>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</si>
  <si>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</si>
  <si>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</si>
  <si>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</si>
  <si>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</si>
  <si>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</si>
  <si>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</si>
  <si>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</si>
  <si>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</si>
  <si>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</si>
  <si>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</si>
  <si>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</si>
  <si>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</si>
  <si>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</si>
  <si>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</si>
  <si>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</si>
  <si>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</si>
  <si>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</si>
  <si>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</si>
  <si>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</si>
  <si>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</si>
  <si>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</si>
  <si>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</si>
  <si>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</si>
  <si>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</si>
  <si>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</si>
  <si>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</si>
  <si>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</si>
  <si>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</si>
  <si>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</si>
  <si>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</si>
  <si>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</si>
  <si>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</si>
  <si>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</si>
  <si>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</si>
  <si>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</si>
  <si>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</si>
  <si>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</si>
  <si>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</si>
  <si>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</si>
  <si>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</si>
  <si>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</si>
  <si>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</si>
  <si>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</si>
  <si>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</si>
  <si>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</si>
  <si>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</si>
  <si>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</si>
  <si>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</si>
  <si>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</si>
  <si>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</si>
  <si>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</si>
  <si>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</si>
  <si>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</si>
  <si>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</si>
  <si>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</si>
  <si>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</si>
  <si>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</si>
  <si>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</si>
  <si>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</si>
  <si>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</si>
  <si>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</si>
  <si>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</si>
  <si>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</si>
  <si>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</si>
  <si>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</si>
  <si>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</si>
  <si>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</si>
  <si>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</si>
  <si>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</si>
  <si>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</si>
  <si>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</si>
  <si>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</si>
  <si>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</si>
  <si>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</si>
  <si>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</si>
  <si>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</si>
  <si>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</si>
  <si>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</si>
  <si>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</si>
  <si>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</si>
  <si>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</si>
  <si>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</si>
  <si>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</si>
  <si>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</si>
  <si>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</si>
  <si>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</si>
  <si>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</si>
  <si>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</si>
  <si>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</si>
  <si>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</si>
  <si>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</si>
  <si>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</si>
  <si>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</si>
  <si>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</si>
  <si>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</si>
  <si>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</si>
  <si>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</si>
  <si>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</si>
  <si>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</si>
  <si>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</si>
  <si>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</si>
  <si>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</si>
  <si>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</si>
  <si>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</si>
  <si>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</si>
  <si>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</si>
  <si>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</si>
  <si>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</si>
  <si>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</si>
  <si>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</si>
  <si>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</si>
  <si>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</si>
  <si>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</si>
  <si>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</si>
  <si>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</si>
  <si>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</si>
  <si>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</si>
  <si>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</si>
  <si>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</si>
  <si>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</si>
  <si>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</si>
  <si>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</si>
  <si>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</si>
  <si>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</si>
  <si>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</si>
  <si>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</si>
  <si>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</si>
  <si>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</si>
  <si>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</si>
  <si>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</si>
  <si>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</si>
  <si>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</si>
  <si>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</si>
  <si>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</si>
  <si>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</si>
  <si>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</si>
  <si>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</si>
  <si>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</si>
  <si>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</si>
  <si>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</si>
  <si>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</si>
  <si>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</si>
  <si>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</si>
  <si>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</si>
  <si>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</si>
  <si>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</si>
  <si>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</si>
  <si>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</si>
  <si>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</si>
  <si>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</si>
  <si>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</si>
  <si>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</si>
  <si>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</si>
  <si>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</si>
  <si>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</si>
  <si>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</si>
  <si>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</si>
  <si>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</si>
  <si>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</si>
  <si>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</si>
  <si>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</si>
  <si>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</si>
  <si>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</si>
  <si>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</si>
  <si>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</si>
  <si>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</si>
  <si>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</si>
  <si>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</si>
  <si>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</si>
  <si>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</si>
  <si>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</si>
  <si>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</si>
  <si>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</si>
  <si>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</si>
  <si>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</si>
  <si>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</si>
  <si>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</si>
  <si>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</si>
  <si>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</si>
  <si>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</si>
  <si>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</si>
  <si>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</si>
  <si>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</si>
  <si>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</si>
  <si>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</si>
  <si>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</si>
  <si>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</si>
  <si>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</si>
  <si>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</si>
  <si>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</si>
  <si>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</si>
  <si>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</si>
  <si>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</si>
  <si>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</si>
  <si>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</si>
  <si>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</si>
  <si>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</si>
  <si>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</si>
  <si>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</si>
  <si>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</si>
  <si>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</si>
  <si>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</si>
  <si>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</si>
  <si>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</si>
  <si>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</si>
  <si>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</si>
  <si>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</si>
  <si>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</si>
  <si>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</si>
  <si>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</si>
  <si>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</si>
  <si>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</si>
  <si>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</si>
  <si>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</si>
  <si>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</si>
  <si>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</si>
  <si>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</si>
  <si>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</si>
  <si>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</si>
  <si>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</si>
  <si>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</si>
  <si>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</si>
  <si>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</si>
  <si>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</si>
  <si>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</si>
  <si>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</si>
  <si>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</si>
  <si>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</si>
  <si>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</si>
  <si>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</si>
  <si>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</si>
  <si>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</si>
  <si>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</si>
  <si>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</si>
  <si>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</si>
  <si>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</si>
  <si>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</si>
  <si>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</si>
  <si>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</si>
  <si>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</si>
  <si>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</si>
  <si>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</si>
  <si>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</si>
  <si>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</si>
  <si>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</si>
  <si>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</si>
  <si>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</si>
  <si>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</si>
  <si>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</si>
  <si>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</si>
  <si>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</si>
  <si>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</si>
  <si>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</si>
  <si>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</si>
  <si>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</si>
  <si>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</si>
  <si>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</si>
  <si>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</si>
  <si>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</si>
  <si>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</si>
  <si>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</si>
  <si>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</si>
  <si>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</si>
  <si>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</si>
  <si>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</si>
  <si>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</si>
  <si>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</si>
  <si>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</si>
  <si>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</si>
  <si>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</si>
  <si>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</si>
  <si>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</si>
  <si>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</si>
  <si>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</si>
  <si>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</si>
  <si>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</si>
  <si>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</si>
  <si>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</si>
  <si>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</si>
  <si>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</si>
  <si>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</si>
  <si>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</si>
  <si>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</si>
  <si>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</si>
  <si>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</si>
  <si>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</si>
  <si>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</si>
  <si>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</si>
  <si>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</si>
  <si>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</si>
  <si>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</si>
  <si>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</si>
  <si>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</si>
  <si>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</si>
  <si>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</si>
  <si>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</si>
  <si>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</si>
  <si>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</si>
  <si>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</si>
  <si>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</si>
  <si>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</si>
  <si>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</si>
  <si>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</si>
  <si>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</si>
  <si>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</si>
  <si>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</si>
  <si>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</si>
  <si>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</si>
  <si>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</si>
  <si>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</si>
  <si>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</si>
  <si>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</si>
  <si>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</si>
  <si>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</si>
  <si>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</si>
  <si>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</si>
  <si>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</si>
  <si>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</si>
  <si>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</si>
  <si>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</si>
  <si>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</si>
  <si>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</si>
  <si>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</si>
  <si>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</si>
  <si>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</si>
  <si>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</si>
  <si>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</si>
  <si>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</si>
  <si>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</si>
  <si>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</si>
  <si>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</si>
  <si>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</si>
  <si>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</si>
  <si>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</si>
  <si>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</si>
  <si>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</si>
  <si>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</si>
  <si>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</si>
  <si>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</si>
  <si>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</si>
  <si>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</si>
  <si>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</si>
  <si>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</si>
  <si>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</si>
  <si>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</si>
  <si>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</si>
  <si>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</si>
  <si>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</si>
  <si>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</si>
  <si>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</si>
  <si>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</si>
  <si>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</si>
  <si>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</si>
  <si>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</si>
  <si>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</si>
  <si>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</si>
  <si>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</si>
  <si>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</si>
  <si>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</si>
  <si>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</si>
  <si>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</si>
  <si>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</si>
  <si>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</si>
  <si>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</si>
  <si>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</si>
  <si>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</si>
  <si>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</si>
  <si>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</si>
  <si>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</si>
  <si>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</si>
  <si>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</si>
  <si>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</si>
  <si>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</si>
  <si>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</si>
  <si>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</si>
  <si>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</si>
  <si>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</si>
  <si>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</si>
  <si>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</si>
  <si>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</si>
  <si>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</si>
  <si>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</si>
  <si>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</si>
  <si>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</si>
  <si>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</si>
  <si>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</si>
  <si>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</si>
  <si>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</si>
  <si>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</si>
  <si>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</si>
  <si>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</si>
  <si>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</si>
  <si>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</si>
  <si>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</si>
  <si>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</si>
  <si>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</si>
  <si>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</si>
  <si>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</si>
  <si>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</si>
  <si>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</si>
  <si>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</si>
  <si>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</si>
  <si>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</si>
  <si>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</si>
  <si>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</si>
  <si>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</si>
  <si>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</si>
  <si>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</si>
  <si>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</si>
  <si>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</si>
  <si>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</si>
  <si>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</si>
  <si>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</si>
  <si>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</si>
  <si>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</si>
  <si>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</si>
  <si>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</si>
  <si>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</si>
  <si>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</si>
  <si>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</si>
  <si>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</si>
  <si>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</si>
  <si>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</si>
  <si>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</si>
  <si>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</si>
  <si>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</si>
  <si>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</si>
  <si>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</si>
  <si>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</si>
  <si>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</si>
  <si>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</si>
  <si>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</si>
  <si>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</si>
  <si>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</si>
  <si>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</si>
  <si>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</si>
  <si>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</si>
  <si>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</si>
  <si>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</si>
  <si>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</si>
  <si>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</si>
  <si>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</si>
  <si>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</si>
  <si>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</si>
  <si>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</si>
  <si>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</si>
  <si>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</si>
  <si>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</si>
  <si>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</si>
  <si>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</si>
  <si>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</si>
  <si>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</si>
  <si>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</si>
  <si>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</si>
  <si>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</si>
  <si>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</si>
  <si>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</si>
  <si>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</si>
  <si>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</si>
  <si>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</si>
  <si>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</si>
  <si>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</si>
  <si>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</si>
  <si>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</si>
  <si>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</si>
  <si>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</si>
  <si>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</si>
  <si>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</si>
  <si>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</si>
  <si>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</si>
  <si>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</si>
  <si>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</si>
  <si>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</si>
  <si>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</si>
  <si>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</si>
  <si>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</si>
  <si>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</si>
  <si>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</si>
  <si>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</si>
  <si>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</si>
  <si>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</si>
  <si>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</si>
  <si>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</si>
  <si>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</si>
  <si>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</si>
  <si>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</si>
  <si>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</si>
  <si>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</si>
  <si>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</si>
  <si>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</si>
  <si>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</si>
  <si>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</si>
  <si>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</si>
  <si>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</si>
  <si>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</si>
  <si>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</si>
  <si>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</si>
  <si>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</si>
  <si>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</si>
  <si>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</si>
  <si>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</si>
  <si>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</si>
  <si>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</si>
  <si>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</si>
  <si>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</si>
  <si>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</si>
  <si>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</si>
  <si>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</si>
  <si>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</si>
  <si>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</si>
  <si>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</si>
  <si>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</si>
  <si>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</si>
  <si>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</si>
  <si>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</si>
  <si>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</si>
  <si>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</si>
  <si>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</si>
  <si>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</si>
  <si>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</si>
  <si>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</si>
  <si>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</si>
  <si>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</si>
  <si>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</si>
  <si>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</si>
  <si>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</si>
  <si>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</si>
  <si>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</si>
  <si>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</si>
  <si>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</si>
  <si>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</si>
  <si>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</si>
  <si>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</si>
  <si>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</si>
  <si>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</si>
  <si>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</si>
  <si>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</si>
  <si>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</si>
  <si>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</si>
  <si>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</si>
  <si>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</si>
  <si>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</si>
  <si>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</si>
  <si>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</si>
  <si>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</si>
  <si>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</si>
  <si>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</si>
  <si>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</si>
  <si>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</si>
  <si>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</si>
  <si>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</si>
  <si>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</si>
  <si>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</si>
  <si>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</si>
  <si>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</si>
  <si>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</si>
  <si>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</si>
  <si>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</si>
  <si>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</si>
  <si>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</si>
  <si>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</si>
  <si>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</si>
  <si>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</si>
  <si>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</si>
  <si>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</si>
  <si>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</si>
  <si>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</si>
  <si>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</si>
  <si>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</si>
  <si>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</si>
  <si>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</si>
  <si>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</si>
  <si>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</si>
  <si>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</si>
  <si>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</si>
  <si>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</si>
  <si>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</si>
  <si>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</si>
  <si>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</si>
  <si>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</si>
  <si>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</si>
  <si>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</si>
  <si>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</si>
  <si>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</si>
  <si>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</si>
  <si>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</si>
  <si>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</si>
  <si>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</si>
  <si>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</si>
  <si>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</si>
  <si>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</si>
  <si>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</si>
  <si>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</si>
  <si>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</si>
  <si>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</si>
  <si>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</si>
  <si>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</si>
  <si>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</si>
  <si>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</si>
  <si>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</si>
  <si>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</si>
  <si>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</si>
  <si>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</si>
  <si>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</si>
  <si>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</si>
  <si>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</si>
  <si>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</si>
  <si>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</si>
  <si>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</si>
  <si>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</si>
  <si>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</si>
  <si>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</si>
  <si>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</si>
  <si>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</si>
  <si>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</si>
  <si>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</si>
  <si>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</si>
  <si>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</si>
  <si>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</si>
  <si>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</si>
  <si>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</si>
  <si>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</si>
  <si>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</si>
  <si>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</si>
  <si>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</si>
  <si>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</si>
  <si>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</si>
  <si>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</si>
  <si>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</si>
  <si>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</si>
  <si>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</si>
  <si>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</si>
  <si>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</si>
  <si>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</si>
  <si>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</si>
  <si>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</si>
  <si>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</si>
  <si>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</si>
  <si>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</si>
  <si>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</si>
  <si>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</si>
  <si>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</si>
  <si>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</si>
  <si>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</si>
  <si>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</si>
  <si>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</si>
  <si>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</si>
  <si>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</si>
  <si>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</si>
  <si>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</si>
  <si>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</si>
  <si>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</si>
  <si>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</si>
  <si>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</si>
  <si>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</si>
  <si>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</si>
  <si>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</si>
  <si>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</si>
  <si>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</si>
  <si>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</si>
  <si>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</si>
  <si>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</si>
  <si>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</si>
  <si>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</si>
  <si>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</si>
  <si>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</si>
  <si>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</si>
  <si>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</si>
  <si>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</si>
  <si>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</si>
  <si>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</si>
  <si>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</si>
  <si>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</si>
  <si>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</si>
  <si>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</si>
  <si>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</si>
  <si>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</si>
  <si>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</si>
  <si>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</si>
  <si>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</si>
  <si>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</si>
  <si>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</si>
  <si>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</si>
  <si>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</si>
  <si>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</si>
  <si>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</si>
  <si>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</si>
  <si>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</si>
  <si>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</si>
  <si>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</si>
  <si>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</si>
  <si>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</si>
  <si>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</si>
  <si>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</si>
  <si>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</si>
  <si>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</si>
  <si>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</si>
  <si>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</si>
  <si>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</si>
  <si>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</si>
  <si>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</si>
  <si>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</si>
  <si>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</si>
  <si>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</si>
  <si>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</si>
  <si>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</si>
  <si>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</si>
  <si>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</si>
  <si>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</si>
  <si>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</si>
  <si>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</si>
  <si>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</si>
  <si>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</si>
  <si>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</si>
  <si>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</si>
  <si>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</si>
  <si>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</si>
  <si>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</si>
  <si>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</si>
  <si>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</si>
  <si>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</si>
  <si>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</si>
  <si>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</si>
  <si>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</si>
  <si>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</si>
  <si>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</si>
  <si>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</si>
  <si>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</si>
  <si>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</si>
  <si>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</si>
  <si>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</si>
  <si>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</si>
  <si>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</si>
  <si>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</si>
  <si>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</si>
  <si>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</si>
  <si>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</si>
  <si>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</si>
  <si>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</si>
  <si>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</si>
  <si>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</si>
  <si>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</si>
  <si>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</si>
  <si>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</si>
  <si>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</si>
  <si>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</si>
  <si>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</si>
  <si>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</si>
  <si>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</si>
  <si>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</si>
  <si>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</si>
  <si>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</si>
  <si>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</si>
  <si>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</si>
  <si>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</si>
  <si>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</si>
  <si>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</si>
  <si>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</si>
  <si>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</si>
  <si>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</si>
  <si>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</si>
  <si>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</si>
  <si>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</si>
  <si>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</si>
  <si>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</si>
  <si>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</si>
  <si>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</si>
  <si>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</si>
  <si>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</si>
  <si>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</si>
  <si>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</si>
  <si>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</si>
  <si>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</si>
  <si>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</si>
  <si>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</si>
  <si>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</si>
  <si>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</si>
  <si>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</si>
  <si>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</si>
  <si>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</si>
  <si>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</si>
  <si>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</si>
  <si>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</si>
  <si>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</si>
  <si>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</si>
  <si>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</si>
  <si>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</si>
  <si>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</si>
  <si>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</si>
  <si>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</si>
  <si>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</si>
  <si>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</si>
  <si>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</si>
  <si>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</si>
  <si>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</si>
  <si>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</si>
  <si>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</si>
  <si>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</si>
  <si>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</si>
  <si>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</si>
  <si>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</si>
  <si>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</si>
  <si>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</si>
  <si>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</si>
  <si>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</si>
  <si>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</si>
  <si>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</si>
  <si>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</si>
  <si>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</si>
  <si>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</si>
  <si>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</si>
  <si>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</si>
  <si>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</si>
  <si>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</si>
  <si>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</si>
  <si>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</si>
  <si>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</si>
  <si>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</si>
  <si>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</si>
  <si>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</si>
  <si>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</si>
  <si>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</si>
  <si>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</si>
  <si>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</si>
  <si>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</si>
  <si>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</si>
  <si>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</si>
  <si>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</si>
  <si>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</si>
  <si>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</si>
  <si>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</si>
  <si>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</si>
  <si>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</si>
  <si>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</si>
  <si>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</si>
  <si>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</si>
  <si>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</si>
  <si>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</si>
  <si>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</si>
  <si>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</si>
  <si>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</si>
  <si>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</si>
  <si>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</si>
  <si>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</si>
  <si>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</si>
  <si>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</si>
  <si>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</si>
  <si>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</si>
  <si>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</si>
  <si>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</si>
  <si>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</si>
  <si>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</si>
  <si>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</si>
  <si>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</si>
  <si>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</si>
  <si>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</si>
  <si>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</si>
  <si>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</si>
  <si>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</si>
  <si>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</si>
  <si>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</si>
  <si>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</si>
  <si>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</si>
  <si>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</si>
  <si>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</si>
  <si>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</si>
  <si>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</si>
  <si>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</si>
  <si>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</si>
  <si>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</si>
  <si>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</si>
  <si>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</si>
  <si>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</si>
  <si>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</si>
  <si>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</si>
  <si>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</si>
  <si>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</si>
  <si>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</si>
  <si>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</si>
  <si>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</si>
  <si>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</si>
  <si>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</si>
  <si>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</si>
  <si>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</si>
  <si>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</si>
  <si>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</si>
  <si>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</si>
  <si>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</si>
  <si>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</si>
  <si>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</si>
  <si>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</si>
  <si>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</si>
  <si>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</si>
  <si>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</si>
  <si>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</si>
  <si>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</si>
  <si>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</si>
  <si>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</si>
  <si>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</si>
  <si>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</si>
  <si>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</si>
  <si>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</si>
  <si>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</si>
  <si>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</si>
  <si>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</si>
  <si>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</si>
  <si>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</si>
  <si>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</si>
  <si>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</si>
  <si>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</si>
  <si>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</si>
  <si>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</si>
  <si>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</si>
  <si>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</si>
  <si>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</si>
  <si>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</si>
  <si>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</si>
  <si>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</si>
  <si>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</si>
  <si>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</si>
  <si>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</si>
  <si>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</si>
  <si>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</si>
  <si>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</si>
  <si>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</si>
  <si>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</si>
  <si>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</si>
  <si>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</si>
  <si>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</si>
  <si>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</si>
  <si>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</si>
  <si>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</si>
  <si>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</si>
  <si>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</si>
  <si>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</si>
  <si>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</si>
  <si>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</si>
  <si>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</si>
  <si>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</si>
  <si>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</si>
  <si>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</si>
  <si>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</si>
  <si>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</si>
  <si>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</si>
  <si>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</si>
  <si>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</si>
  <si>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</si>
  <si>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</si>
  <si>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</si>
  <si>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</si>
  <si>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</si>
  <si>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</si>
  <si>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</si>
  <si>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</si>
  <si>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</si>
  <si>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</si>
  <si>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</si>
  <si>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</si>
  <si>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</si>
  <si>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</si>
  <si>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</si>
  <si>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</si>
  <si>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</si>
  <si>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</si>
  <si>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</si>
  <si>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</si>
  <si>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</si>
  <si>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</si>
  <si>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</si>
  <si>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</si>
  <si>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</si>
  <si>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</si>
  <si>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</si>
  <si>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</si>
  <si>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</si>
  <si>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</si>
  <si>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</si>
  <si>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</si>
  <si>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</si>
  <si>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</si>
  <si>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</si>
  <si>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</si>
  <si>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</si>
  <si>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</si>
  <si>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</si>
  <si>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</si>
  <si>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</si>
  <si>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</si>
  <si>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</si>
  <si>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</si>
  <si>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</si>
  <si>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</si>
  <si>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</si>
  <si>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</si>
  <si>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</si>
  <si>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</si>
  <si>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</si>
  <si>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</si>
  <si>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</si>
  <si>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</si>
  <si>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</si>
  <si>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</si>
  <si>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</si>
  <si>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</si>
  <si>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</si>
  <si>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</si>
  <si>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</si>
  <si>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</si>
  <si>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</si>
  <si>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</si>
  <si>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</si>
  <si>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</si>
  <si>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</si>
  <si>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</si>
  <si>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</si>
  <si>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</si>
  <si>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</si>
  <si>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</si>
  <si>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</si>
  <si>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</si>
  <si>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</si>
  <si>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</si>
  <si>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</si>
  <si>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</si>
  <si>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</si>
  <si>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</si>
  <si>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</si>
  <si>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</si>
  <si>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</si>
  <si>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</si>
  <si>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</si>
  <si>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</si>
  <si>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</si>
  <si>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</si>
  <si>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</si>
  <si>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</si>
  <si>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</si>
  <si>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</si>
  <si>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</si>
  <si>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</si>
  <si>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</si>
  <si>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</si>
  <si>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</si>
  <si>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</si>
  <si>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</si>
  <si>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</si>
  <si>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</si>
  <si>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</si>
  <si>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</si>
  <si>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</si>
  <si>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</si>
  <si>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</si>
  <si>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</si>
  <si>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</si>
  <si>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</si>
  <si>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</si>
  <si>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</si>
  <si>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</si>
  <si>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</si>
  <si>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</si>
  <si>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</si>
  <si>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</si>
  <si>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</si>
  <si>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</si>
  <si>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</si>
  <si>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</si>
  <si>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</si>
  <si>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</si>
  <si>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</si>
  <si>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</si>
  <si>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</si>
  <si>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</si>
  <si>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</si>
  <si>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</si>
  <si>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</si>
  <si>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</si>
  <si>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</si>
  <si>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</si>
  <si>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</si>
  <si>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</si>
  <si>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</si>
  <si>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</si>
  <si>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</si>
  <si>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</si>
  <si>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</si>
  <si>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</si>
  <si>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</si>
  <si>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</si>
  <si>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</si>
  <si>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</si>
  <si>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</si>
  <si>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</si>
  <si>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</si>
  <si>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</si>
  <si>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</si>
  <si>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</si>
  <si>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</si>
  <si>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</si>
  <si>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</si>
  <si>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</si>
  <si>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</si>
  <si>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</si>
  <si>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</si>
  <si>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</si>
  <si>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</si>
  <si>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</si>
  <si>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</si>
  <si>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</si>
  <si>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</si>
  <si>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</si>
  <si>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</si>
  <si>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</si>
  <si>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</si>
  <si>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</si>
  <si>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</si>
  <si>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</si>
  <si>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</si>
  <si>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</si>
  <si>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</si>
  <si>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</si>
  <si>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</si>
  <si>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</si>
  <si>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</si>
  <si>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</si>
  <si>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</si>
  <si>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</si>
  <si>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</si>
  <si>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</si>
  <si>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</si>
  <si>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</si>
  <si>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</si>
  <si>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</si>
  <si>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</si>
  <si>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</si>
  <si>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</si>
  <si>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</si>
  <si>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</si>
  <si>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</si>
  <si>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</si>
  <si>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</si>
  <si>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</si>
  <si>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</si>
  <si>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</si>
  <si>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</si>
  <si>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</si>
  <si>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</si>
  <si>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</si>
  <si>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</si>
  <si>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</si>
  <si>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</si>
  <si>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</si>
  <si>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</si>
  <si>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</si>
  <si>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</si>
  <si>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</si>
  <si>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</si>
  <si>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</si>
  <si>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</si>
  <si>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</si>
  <si>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</si>
  <si>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</si>
  <si>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</si>
  <si>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</si>
  <si>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</si>
  <si>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</si>
  <si>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</si>
  <si>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</si>
  <si>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</si>
  <si>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</si>
  <si>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</si>
  <si>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</si>
  <si>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</si>
  <si>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</si>
  <si>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</si>
  <si>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</si>
  <si>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</si>
  <si>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</si>
  <si>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</si>
  <si>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</si>
  <si>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</si>
  <si>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</si>
  <si>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</si>
  <si>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</si>
  <si>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</si>
  <si>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</si>
  <si>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</si>
  <si>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</si>
  <si>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</si>
  <si>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</si>
  <si>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</si>
  <si>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</si>
  <si>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</si>
  <si>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</si>
  <si>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</si>
  <si>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</si>
  <si>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</si>
  <si>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</si>
  <si>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</si>
  <si>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</si>
  <si>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</si>
  <si>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</si>
  <si>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</si>
  <si>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</si>
  <si>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</si>
  <si>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</si>
  <si>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</si>
  <si>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</si>
  <si>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</si>
  <si>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</si>
  <si>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</si>
  <si>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</si>
  <si>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</si>
  <si>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</si>
  <si>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</si>
  <si>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</si>
  <si>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</si>
  <si>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</si>
  <si>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</si>
  <si>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</si>
  <si>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</si>
  <si>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</si>
  <si>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</si>
  <si>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</si>
  <si>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</si>
  <si>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</si>
  <si>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</si>
  <si>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</si>
  <si>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</si>
  <si>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</si>
  <si>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</si>
  <si>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</si>
  <si>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</si>
  <si>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</si>
  <si>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</si>
  <si>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</si>
  <si>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</si>
  <si>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</si>
  <si>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</si>
  <si>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</si>
  <si>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</si>
  <si>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</si>
  <si>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</si>
  <si>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</si>
  <si>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</si>
  <si>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</si>
  <si>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</si>
  <si>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</si>
  <si>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</si>
  <si>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</si>
  <si>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</si>
  <si>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</si>
  <si>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</si>
  <si>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</si>
  <si>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</si>
  <si>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</si>
  <si>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</si>
  <si>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</si>
  <si>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</si>
  <si>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</si>
  <si>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</si>
  <si>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</si>
  <si>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</si>
  <si>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</si>
  <si>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</si>
  <si>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</si>
  <si>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</si>
  <si>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</si>
  <si>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</si>
  <si>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</si>
  <si>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</si>
  <si>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</si>
  <si>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</si>
  <si>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</si>
  <si>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</si>
  <si>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</si>
  <si>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</si>
  <si>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</si>
  <si>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</si>
  <si>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</si>
  <si>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</si>
  <si>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</si>
  <si>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</si>
  <si>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</si>
  <si>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</si>
  <si>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</si>
  <si>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</si>
  <si>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</si>
  <si>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</si>
  <si>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</si>
  <si>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</si>
  <si>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</si>
  <si>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</si>
  <si>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</si>
  <si>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</si>
  <si>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</si>
  <si>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</si>
  <si>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</si>
  <si>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</si>
  <si>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</si>
  <si>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</si>
  <si>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</si>
  <si>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</si>
  <si>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</si>
  <si>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</si>
  <si>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</si>
  <si>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</si>
  <si>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</si>
  <si>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</si>
  <si>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</si>
  <si>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</si>
  <si>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</si>
  <si>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</si>
  <si>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</si>
  <si>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</si>
  <si>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</si>
  <si>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</si>
  <si>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</si>
  <si>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</si>
  <si>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</si>
  <si>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</si>
  <si>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</si>
  <si>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</si>
  <si>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</si>
  <si>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</si>
  <si>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</si>
  <si>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</si>
  <si>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</si>
  <si>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</si>
  <si>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</si>
  <si>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</si>
  <si>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</si>
  <si>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</si>
  <si>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</si>
  <si>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</si>
  <si>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</si>
  <si>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</si>
  <si>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</si>
  <si>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</si>
  <si>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</si>
  <si>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</si>
  <si>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</si>
  <si>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</si>
  <si>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</si>
  <si>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</si>
  <si>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</si>
  <si>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</si>
  <si>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</si>
  <si>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</si>
  <si>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</si>
  <si>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</si>
  <si>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</si>
  <si>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</si>
  <si>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</si>
  <si>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</si>
  <si>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</si>
  <si>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</si>
  <si>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</si>
  <si>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</si>
  <si>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</si>
  <si>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</si>
  <si>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</si>
  <si>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</si>
  <si>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</si>
  <si>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</si>
  <si>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</si>
  <si>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</si>
  <si>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</si>
  <si>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</si>
  <si>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</si>
  <si>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</si>
  <si>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</si>
  <si>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</si>
  <si>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</si>
  <si>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</si>
  <si>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</si>
  <si>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</si>
  <si>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</si>
  <si>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</si>
  <si>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</si>
  <si>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</si>
  <si>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</si>
  <si>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</si>
  <si>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</si>
  <si>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</si>
  <si>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</si>
  <si>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</si>
  <si>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</si>
  <si>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</si>
  <si>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</si>
  <si>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</si>
  <si>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</si>
  <si>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</si>
  <si>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</si>
  <si>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</si>
  <si>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</si>
  <si>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</si>
  <si>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</si>
  <si>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</si>
  <si>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</si>
  <si>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</si>
  <si>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</si>
  <si>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</si>
  <si>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</si>
  <si>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</si>
  <si>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</si>
  <si>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</si>
  <si>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</si>
  <si>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</si>
  <si>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</si>
  <si>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</si>
  <si>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</si>
  <si>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</si>
  <si>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</si>
  <si>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</si>
  <si>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</si>
  <si>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</si>
  <si>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</si>
  <si>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</si>
  <si>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</si>
  <si>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</si>
  <si>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</si>
  <si>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</si>
  <si>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</si>
  <si>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</si>
  <si>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</si>
  <si>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</si>
  <si>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</si>
  <si>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</si>
  <si>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</si>
  <si>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</si>
  <si>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</si>
  <si>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</si>
  <si>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</si>
  <si>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</si>
  <si>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</si>
  <si>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</si>
  <si>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</si>
  <si>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</si>
  <si>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</si>
  <si>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</si>
  <si>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</si>
  <si>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</si>
  <si>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</si>
  <si>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</si>
  <si>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</si>
  <si>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</si>
  <si>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</si>
  <si>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</si>
  <si>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</si>
  <si>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</si>
  <si>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</si>
  <si>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</si>
  <si>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</si>
  <si>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</si>
  <si>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</si>
  <si>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</si>
  <si>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</si>
  <si>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</si>
  <si>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</si>
  <si>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</si>
  <si>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</si>
  <si>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</si>
  <si>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</si>
  <si>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</si>
  <si>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</si>
  <si>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</si>
  <si>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</si>
  <si>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</si>
  <si>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</si>
  <si>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</si>
  <si>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</si>
  <si>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</si>
  <si>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</si>
  <si>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</si>
  <si>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</si>
  <si>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</si>
  <si>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</si>
  <si>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</si>
  <si>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</si>
  <si>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</si>
  <si>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</si>
  <si>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</si>
  <si>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</si>
  <si>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</si>
  <si>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</si>
  <si>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</si>
  <si>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</si>
  <si>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</si>
  <si>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</si>
  <si>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</si>
  <si>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</si>
  <si>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</si>
  <si>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</si>
  <si>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</si>
  <si>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</si>
  <si>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</si>
  <si>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</si>
  <si>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</si>
  <si>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</si>
  <si>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</si>
  <si>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</si>
  <si>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</si>
  <si>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</si>
  <si>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</si>
  <si>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</si>
  <si>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</si>
  <si>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</si>
  <si>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</si>
  <si>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</si>
  <si>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</si>
  <si>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</si>
  <si>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</si>
  <si>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</si>
  <si>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</si>
  <si>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</si>
  <si>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</si>
  <si>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</si>
  <si>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</si>
  <si>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</si>
  <si>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</si>
  <si>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</si>
  <si>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</si>
  <si>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</si>
  <si>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</si>
  <si>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</si>
  <si>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</si>
  <si>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</si>
  <si>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</si>
  <si>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</si>
  <si>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</si>
  <si>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</si>
  <si>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</si>
  <si>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</si>
  <si>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</si>
  <si>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</si>
  <si>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</si>
  <si>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</si>
  <si>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</si>
  <si>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</si>
  <si>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</si>
  <si>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</si>
  <si>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</si>
  <si>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</si>
  <si>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</si>
  <si>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</si>
  <si>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</si>
  <si>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</si>
  <si>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</si>
  <si>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</si>
  <si>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</si>
  <si>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</si>
  <si>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</si>
  <si>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</si>
  <si>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</si>
  <si>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</si>
  <si>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</si>
  <si>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</si>
  <si>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</si>
  <si>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</si>
  <si>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</si>
  <si>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</si>
  <si>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</si>
  <si>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</si>
  <si>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</si>
  <si>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</si>
  <si>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</si>
  <si>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</si>
  <si>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</si>
  <si>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</si>
  <si>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</si>
  <si>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</si>
  <si>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</si>
  <si>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</si>
  <si>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</si>
  <si>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</si>
  <si>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</si>
  <si>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</si>
  <si>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</si>
  <si>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</si>
  <si>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</si>
  <si>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</si>
  <si>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</si>
  <si>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</si>
  <si>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</si>
  <si>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</si>
  <si>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</si>
  <si>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</si>
  <si>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</si>
  <si>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</si>
  <si>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</si>
  <si>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</si>
  <si>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</si>
  <si>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</si>
  <si>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</si>
  <si>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</si>
  <si>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</si>
  <si>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</si>
  <si>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</si>
  <si>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</si>
  <si>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</si>
  <si>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</si>
  <si>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</si>
  <si>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</si>
  <si>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</si>
  <si>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</si>
  <si>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</si>
  <si>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</si>
  <si>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</si>
  <si>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</si>
  <si>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</si>
  <si>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</si>
  <si>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</si>
  <si>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</si>
  <si>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</si>
  <si>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</si>
  <si>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</si>
  <si>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</si>
  <si>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</si>
  <si>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</si>
  <si>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</si>
  <si>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</si>
  <si>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</si>
  <si>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</si>
  <si>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</si>
  <si>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</si>
  <si>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</si>
  <si>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</si>
  <si>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</si>
  <si>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</si>
  <si>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</si>
  <si>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</si>
  <si>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</si>
  <si>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</si>
  <si>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</si>
  <si>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</si>
  <si>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</si>
  <si>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</si>
  <si>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</si>
  <si>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</si>
  <si>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</si>
  <si>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</si>
  <si>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</si>
  <si>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</si>
  <si>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</si>
  <si>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</si>
  <si>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</si>
  <si>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</si>
  <si>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</si>
  <si>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</si>
  <si>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</si>
  <si>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</si>
  <si>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</si>
  <si>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</si>
  <si>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</si>
  <si>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</si>
  <si>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</si>
  <si>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</si>
  <si>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</si>
  <si>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</si>
  <si>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</si>
  <si>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</si>
  <si>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</si>
  <si>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</si>
  <si>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</si>
  <si>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</si>
  <si>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</si>
  <si>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</si>
  <si>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</si>
  <si>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</si>
  <si>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</si>
  <si>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</si>
  <si>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</si>
  <si>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</si>
  <si>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</si>
  <si>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</si>
  <si>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</si>
  <si>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</si>
  <si>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</si>
  <si>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</si>
  <si>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</si>
  <si>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</si>
  <si>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</si>
  <si>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</si>
  <si>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</si>
  <si>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</si>
  <si>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</si>
  <si>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</si>
  <si>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</si>
  <si>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</si>
  <si>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</si>
  <si>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</si>
  <si>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</si>
  <si>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</si>
  <si>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</si>
  <si>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</si>
  <si>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</si>
  <si>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</si>
  <si>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</si>
  <si>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</si>
  <si>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</si>
  <si>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</si>
  <si>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</si>
  <si>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</si>
  <si>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</si>
  <si>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</si>
  <si>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</si>
  <si>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</si>
  <si>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</si>
  <si>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</si>
  <si>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</si>
  <si>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</si>
  <si>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</si>
  <si>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</si>
  <si>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</si>
  <si>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</si>
  <si>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</si>
  <si>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</si>
  <si>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</si>
  <si>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</si>
  <si>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</si>
  <si>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</si>
  <si>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</si>
  <si>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</si>
  <si>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</si>
  <si>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</si>
  <si>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</si>
  <si>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</si>
  <si>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</si>
  <si>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</si>
  <si>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</si>
  <si>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</si>
  <si>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</si>
  <si>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</si>
  <si>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</si>
  <si>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</si>
  <si>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</si>
  <si>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</si>
  <si>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</si>
  <si>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</si>
  <si>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</si>
  <si>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</si>
  <si>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</si>
  <si>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</si>
  <si>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</si>
  <si>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</si>
  <si>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</si>
  <si>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</si>
  <si>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</si>
  <si>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</si>
  <si>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</si>
  <si>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</si>
  <si>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</si>
  <si>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</si>
  <si>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</si>
  <si>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</si>
  <si>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</si>
  <si>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</si>
  <si>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</si>
  <si>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</si>
  <si>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</si>
  <si>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</si>
  <si>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</si>
  <si>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</si>
  <si>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</si>
  <si>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</si>
  <si>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</si>
  <si>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</si>
  <si>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</si>
  <si>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</si>
  <si>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</si>
  <si>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</si>
  <si>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</si>
  <si>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</si>
  <si>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</si>
  <si>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</si>
  <si>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</si>
  <si>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</si>
  <si>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</si>
  <si>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</si>
  <si>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</si>
  <si>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</si>
  <si>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</si>
  <si>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</si>
  <si>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</si>
  <si>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</si>
  <si>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</si>
  <si>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</si>
  <si>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</si>
  <si>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</si>
  <si>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</si>
  <si>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</si>
  <si>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</si>
  <si>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</si>
  <si>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</si>
  <si>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</si>
  <si>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</si>
  <si>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</si>
  <si>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</si>
  <si>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</si>
  <si>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</si>
  <si>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</si>
  <si>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</si>
  <si>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</si>
  <si>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</si>
  <si>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</si>
  <si>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</si>
  <si>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</si>
  <si>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</si>
  <si>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</si>
  <si>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</si>
  <si>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</si>
  <si>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</si>
  <si>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</si>
  <si>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</si>
  <si>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</si>
  <si>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</si>
  <si>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</si>
  <si>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</si>
  <si>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</si>
  <si>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</si>
  <si>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</si>
  <si>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</si>
  <si>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</si>
  <si>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</si>
  <si>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</si>
  <si>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</si>
  <si>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</si>
  <si>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</si>
  <si>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</si>
  <si>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</si>
  <si>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</si>
  <si>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</si>
  <si>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</si>
  <si>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</si>
  <si>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</si>
  <si>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</si>
  <si>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</si>
  <si>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</si>
  <si>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</si>
  <si>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</si>
  <si>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</si>
  <si>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</si>
  <si>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</si>
  <si>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</si>
  <si>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</si>
  <si>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</si>
  <si>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</si>
  <si>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</si>
  <si>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</si>
  <si>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</si>
  <si>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</si>
  <si>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</si>
  <si>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</si>
  <si>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</si>
  <si>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</si>
  <si>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</si>
  <si>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</si>
  <si>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</si>
  <si>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</si>
  <si>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</si>
  <si>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</si>
  <si>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</si>
  <si>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</si>
  <si>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</si>
  <si>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</si>
  <si>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</si>
  <si>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</si>
  <si>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</si>
  <si>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</si>
  <si>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</si>
  <si>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</si>
  <si>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</si>
  <si>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</si>
  <si>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</si>
  <si>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</si>
  <si>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</si>
  <si>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</si>
  <si>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</si>
  <si>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</si>
  <si>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</si>
  <si>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</si>
  <si>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</si>
  <si>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</si>
  <si>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</si>
  <si>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</si>
  <si>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</si>
  <si>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</si>
  <si>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</si>
  <si>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</si>
  <si>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</si>
  <si>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</si>
  <si>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</si>
  <si>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</si>
  <si>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</si>
  <si>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</si>
  <si>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</si>
  <si>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</si>
  <si>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</si>
  <si>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</si>
  <si>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</si>
  <si>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</si>
  <si>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</si>
  <si>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</si>
  <si>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</si>
  <si>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</si>
  <si>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</si>
  <si>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</si>
  <si>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</si>
  <si>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</si>
  <si>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</si>
  <si>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</si>
  <si>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</si>
  <si>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</si>
  <si>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</si>
  <si>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</si>
  <si>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</si>
  <si>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</si>
  <si>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</si>
  <si>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</si>
  <si>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</si>
  <si>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</si>
  <si>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</si>
  <si>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</si>
  <si>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</si>
  <si>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</si>
  <si>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</si>
  <si>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</si>
  <si>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</si>
  <si>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</si>
  <si>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</si>
  <si>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</si>
  <si>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</si>
  <si>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</si>
  <si>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</si>
  <si>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</si>
  <si>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</si>
  <si>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</si>
  <si>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</si>
  <si>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</si>
  <si>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</si>
  <si>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</si>
  <si>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</si>
  <si>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</si>
  <si>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</si>
  <si>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</si>
  <si>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</si>
  <si>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</si>
  <si>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</si>
  <si>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</si>
  <si>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</si>
  <si>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</si>
  <si>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</si>
  <si>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</si>
  <si>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</si>
  <si>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</si>
  <si>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</si>
  <si>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</si>
  <si>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</si>
  <si>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</si>
  <si>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</si>
  <si>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</si>
  <si>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</si>
  <si>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</si>
  <si>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</si>
  <si>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</si>
  <si>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</si>
  <si>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</si>
  <si>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</si>
  <si>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</si>
  <si>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</si>
  <si>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</si>
  <si>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</si>
  <si>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</si>
  <si>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</si>
  <si>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</si>
  <si>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</si>
  <si>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</si>
  <si>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</si>
  <si>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</si>
  <si>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</si>
  <si>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</si>
  <si>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</si>
  <si>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</si>
  <si>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</si>
  <si>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</si>
  <si>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</si>
  <si>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</si>
  <si>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</si>
  <si>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</si>
  <si>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</si>
  <si>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</si>
  <si>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</si>
  <si>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</si>
  <si>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</si>
  <si>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</si>
  <si>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</si>
  <si>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</si>
  <si>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</si>
  <si>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</si>
  <si>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</si>
  <si>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</si>
  <si>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</si>
  <si>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</si>
  <si>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</si>
  <si>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</si>
  <si>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</si>
  <si>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</si>
  <si>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</si>
  <si>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</si>
  <si>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</si>
  <si>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</si>
  <si>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</si>
  <si>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</si>
  <si>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</si>
  <si>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</si>
  <si>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</si>
  <si>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</si>
  <si>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</si>
  <si>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</si>
  <si>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</si>
  <si>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</si>
  <si>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</si>
  <si>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</si>
  <si>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</si>
  <si>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</si>
  <si>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</si>
  <si>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</si>
  <si>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</si>
  <si>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</si>
  <si>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</si>
  <si>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</si>
  <si>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</si>
  <si>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</si>
  <si>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</si>
  <si>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</si>
  <si>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</si>
  <si>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</si>
  <si>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</si>
  <si>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</si>
  <si>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</si>
  <si>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</si>
  <si>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</si>
  <si>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</si>
  <si>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</si>
  <si>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</si>
  <si>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</si>
  <si>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</si>
  <si>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</si>
  <si>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</si>
  <si>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</si>
  <si>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</si>
  <si>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</si>
  <si>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</si>
  <si>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</si>
  <si>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</si>
  <si>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</si>
  <si>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</si>
  <si>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</si>
  <si>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</si>
  <si>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</si>
  <si>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</si>
  <si>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</si>
  <si>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</si>
  <si>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</si>
  <si>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</si>
  <si>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</si>
  <si>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</si>
  <si>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</si>
  <si>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</si>
  <si>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</si>
  <si>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</si>
  <si>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</si>
  <si>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</si>
  <si>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</si>
  <si>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</si>
  <si>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</si>
  <si>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</si>
  <si>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</si>
  <si>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</si>
  <si>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</si>
  <si>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</si>
  <si>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</si>
  <si>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</si>
  <si>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</si>
  <si>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</si>
  <si>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</si>
  <si>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</si>
  <si>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</si>
  <si>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</si>
  <si>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</si>
  <si>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</si>
  <si>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</si>
  <si>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</si>
  <si>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</si>
  <si>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</si>
  <si>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</si>
  <si>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</si>
  <si>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</si>
  <si>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</si>
  <si>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</si>
  <si>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</si>
  <si>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</si>
  <si>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</si>
  <si>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</si>
  <si>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</si>
  <si>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</si>
  <si>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</si>
  <si>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</si>
  <si>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</si>
  <si>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</si>
  <si>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</si>
  <si>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</si>
  <si>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</si>
  <si>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</si>
  <si>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</si>
  <si>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</si>
  <si>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</si>
  <si>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</si>
  <si>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</si>
  <si>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</si>
  <si>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</si>
  <si>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</si>
  <si>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</si>
  <si>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</si>
  <si>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</si>
  <si>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</si>
  <si>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</si>
  <si>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</si>
  <si>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</si>
  <si>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</si>
  <si>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</si>
  <si>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</si>
  <si>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</si>
  <si>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</si>
  <si>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</si>
  <si>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</si>
  <si>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</si>
  <si>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</si>
  <si>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</si>
  <si>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</si>
  <si>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</si>
  <si>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</si>
  <si>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</si>
  <si>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</si>
  <si>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</si>
  <si>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</si>
  <si>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</si>
  <si>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</si>
  <si>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</si>
  <si>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</si>
  <si>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</si>
  <si>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</si>
  <si>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</si>
  <si>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</si>
  <si>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</si>
  <si>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</si>
  <si>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</si>
  <si>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</si>
  <si>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</si>
  <si>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</si>
  <si>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</si>
  <si>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</si>
  <si>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</si>
  <si>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</si>
  <si>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</si>
  <si>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</si>
  <si>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</si>
  <si>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</si>
  <si>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</si>
  <si>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</si>
  <si>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</si>
  <si>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</si>
  <si>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</si>
  <si>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</si>
  <si>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</si>
  <si>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</si>
  <si>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</si>
  <si>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</si>
  <si>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</si>
  <si>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</si>
  <si>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</si>
  <si>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</si>
  <si>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</si>
  <si>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</si>
  <si>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</si>
  <si>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</si>
  <si>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</si>
  <si>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</si>
  <si>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</si>
  <si>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</si>
  <si>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</si>
  <si>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</si>
  <si>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</si>
  <si>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</si>
  <si>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</si>
  <si>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</si>
  <si>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</si>
  <si>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</si>
  <si>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</si>
  <si>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</si>
  <si>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</si>
  <si>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</si>
  <si>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</si>
  <si>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</si>
  <si>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</si>
  <si>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</si>
  <si>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</si>
  <si>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</si>
  <si>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</si>
  <si>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</si>
  <si>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</si>
  <si>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</si>
  <si>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</si>
  <si>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</si>
  <si>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</si>
  <si>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</si>
  <si>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</si>
  <si>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</si>
  <si>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</si>
  <si>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</si>
  <si>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</si>
  <si>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</si>
  <si>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</si>
  <si>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</si>
  <si>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</si>
  <si>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</si>
  <si>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</si>
  <si>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</si>
  <si>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</si>
  <si>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</si>
  <si>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</si>
  <si>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</si>
  <si>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</si>
  <si>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</si>
  <si>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</si>
  <si>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</si>
  <si>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</si>
  <si>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</si>
  <si>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</si>
  <si>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</si>
  <si>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</si>
  <si>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</si>
  <si>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</si>
  <si>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</si>
  <si>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</si>
  <si>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</si>
  <si>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</si>
  <si>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</si>
  <si>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</si>
  <si>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</si>
  <si>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</si>
  <si>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</si>
  <si>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</si>
  <si>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</si>
  <si>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</si>
  <si>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</si>
  <si>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</si>
  <si>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</si>
  <si>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</si>
  <si>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</si>
  <si>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</si>
  <si>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</si>
  <si>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</si>
  <si>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</si>
  <si>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</si>
  <si>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</si>
  <si>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</si>
  <si>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</si>
  <si>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</si>
  <si>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</si>
  <si>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</si>
  <si>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</si>
  <si>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</si>
  <si>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</si>
  <si>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</si>
  <si>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</si>
  <si>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</si>
  <si>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</si>
  <si>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</si>
  <si>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</si>
  <si>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</si>
  <si>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</si>
  <si>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</si>
  <si>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</si>
  <si>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</si>
  <si>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</si>
  <si>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</si>
  <si>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</si>
  <si>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</si>
  <si>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</si>
  <si>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</si>
  <si>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</si>
  <si>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</si>
  <si>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</si>
  <si>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</si>
  <si>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</si>
  <si>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</si>
  <si>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</si>
  <si>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</si>
  <si>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</si>
  <si>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</si>
  <si>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</si>
  <si>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</si>
  <si>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</si>
  <si>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</si>
  <si>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</si>
  <si>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</si>
  <si>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</si>
  <si>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</si>
  <si>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</si>
  <si>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</si>
  <si>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</si>
  <si>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</si>
  <si>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</si>
  <si>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</si>
  <si>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</si>
  <si>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</si>
  <si>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</si>
  <si>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</si>
  <si>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</si>
  <si>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</si>
  <si>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</si>
  <si>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</si>
  <si>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</si>
  <si>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</si>
  <si>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</si>
  <si>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</si>
  <si>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</si>
  <si>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</si>
  <si>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</si>
  <si>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</si>
  <si>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</si>
  <si>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</si>
  <si>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</si>
  <si>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</si>
  <si>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</si>
  <si>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</si>
  <si>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</si>
  <si>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</si>
  <si>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</si>
  <si>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</si>
  <si>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</si>
  <si>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</si>
  <si>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</si>
  <si>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</si>
  <si>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</si>
  <si>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</si>
  <si>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</si>
  <si>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</si>
  <si>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</si>
  <si>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</si>
  <si>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</si>
  <si>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</si>
  <si>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</si>
  <si>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</si>
  <si>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</si>
  <si>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</si>
  <si>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</si>
  <si>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</si>
  <si>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</si>
  <si>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</si>
  <si>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</si>
  <si>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</si>
  <si>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</si>
  <si>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</si>
  <si>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</si>
  <si>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</si>
  <si>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</si>
  <si>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</si>
  <si>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</si>
  <si>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</si>
  <si>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</si>
  <si>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</si>
  <si>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</si>
  <si>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</si>
  <si>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</si>
  <si>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</si>
  <si>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</si>
  <si>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</si>
  <si>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</si>
  <si>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</si>
  <si>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</si>
  <si>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</si>
  <si>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</si>
  <si>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</si>
  <si>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</si>
  <si>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</si>
  <si>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</si>
  <si>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</si>
  <si>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</si>
  <si>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</si>
  <si>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</si>
  <si>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</si>
  <si>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</si>
  <si>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</si>
  <si>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</si>
  <si>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</si>
  <si>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</si>
  <si>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</si>
  <si>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</si>
  <si>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</si>
  <si>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</si>
  <si>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</si>
  <si>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</si>
  <si>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</si>
  <si>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</si>
  <si>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</si>
  <si>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</si>
  <si>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</si>
  <si>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</si>
  <si>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</si>
  <si>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</si>
  <si>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</si>
  <si>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</si>
  <si>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</si>
  <si>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</si>
  <si>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</si>
  <si>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</si>
  <si>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</si>
  <si>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</si>
  <si>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</si>
  <si>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</si>
  <si>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</si>
  <si>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</si>
  <si>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</si>
  <si>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</si>
  <si>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</si>
  <si>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</si>
  <si>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</si>
  <si>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</si>
  <si>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</si>
  <si>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</si>
  <si>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</si>
  <si>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</si>
  <si>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</si>
  <si>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</si>
  <si>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</si>
  <si>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</si>
  <si>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</si>
  <si>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</si>
  <si>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</si>
  <si>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</si>
  <si>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</si>
  <si>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</si>
  <si>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</si>
  <si>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</si>
  <si>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</si>
  <si>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</si>
  <si>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</si>
  <si>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</si>
  <si>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</si>
  <si>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</si>
  <si>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</si>
  <si>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</si>
  <si>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</si>
  <si>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</si>
  <si>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</si>
  <si>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</si>
  <si>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</si>
  <si>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</si>
  <si>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</si>
  <si>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</si>
  <si>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</si>
  <si>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</si>
  <si>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</si>
  <si>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</si>
  <si>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</si>
  <si>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</si>
  <si>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</si>
  <si>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</si>
  <si>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</si>
  <si>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</si>
  <si>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</si>
  <si>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</si>
  <si>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</si>
  <si>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</si>
  <si>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</si>
  <si>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</si>
  <si>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</si>
  <si>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</si>
  <si>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</si>
  <si>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</si>
  <si>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</si>
  <si>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</si>
  <si>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</si>
  <si>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</si>
  <si>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</si>
  <si>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</si>
  <si>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</si>
  <si>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</si>
  <si>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</si>
  <si>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</si>
  <si>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</si>
  <si>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</si>
  <si>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</si>
  <si>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</si>
  <si>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</si>
  <si>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</si>
  <si>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</si>
  <si>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</si>
  <si>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</si>
  <si>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</si>
  <si>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</si>
  <si>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</si>
  <si>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</si>
  <si>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</si>
  <si>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</si>
  <si>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</si>
  <si>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</si>
  <si>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</si>
  <si>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</si>
  <si>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</si>
  <si>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</si>
  <si>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</si>
  <si>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</si>
  <si>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</si>
  <si>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</si>
  <si>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</si>
  <si>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</si>
  <si>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</si>
  <si>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</si>
  <si>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</si>
  <si>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</si>
  <si>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</si>
  <si>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</si>
  <si>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</si>
  <si>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</si>
  <si>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</si>
  <si>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</si>
  <si>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</si>
  <si>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</si>
  <si>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</si>
  <si>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</si>
  <si>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</si>
  <si>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</si>
  <si>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</si>
  <si>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</si>
  <si>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</si>
  <si>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</si>
  <si>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</si>
  <si>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</si>
  <si>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</si>
  <si>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</si>
  <si>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</si>
  <si>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</si>
  <si>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</si>
  <si>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</si>
  <si>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</si>
  <si>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</si>
  <si>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</si>
  <si>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</si>
  <si>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</si>
  <si>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</si>
  <si>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</si>
  <si>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</si>
  <si>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</si>
  <si>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</si>
  <si>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</si>
  <si>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</si>
  <si>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</si>
  <si>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</si>
  <si>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</si>
  <si>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</si>
  <si>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</si>
  <si>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</si>
  <si>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</si>
  <si>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</si>
  <si>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</si>
  <si>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</si>
  <si>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</si>
  <si>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</si>
  <si>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</si>
  <si>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</si>
  <si>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</si>
  <si>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</si>
  <si>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</si>
  <si>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</si>
  <si>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</si>
  <si>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</si>
  <si>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</si>
  <si>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</si>
  <si>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</si>
  <si>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</si>
  <si>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</si>
  <si>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</si>
  <si>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</si>
  <si>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</si>
  <si>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</si>
  <si>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</si>
  <si>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</si>
  <si>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</si>
  <si>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</si>
  <si>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</si>
  <si>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</si>
  <si>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</si>
  <si>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</si>
  <si>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</si>
  <si>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</si>
  <si>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</si>
  <si>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</si>
  <si>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</si>
  <si>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</si>
  <si>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</si>
  <si>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</si>
  <si>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</si>
  <si>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</si>
  <si>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</si>
  <si>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</si>
  <si>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</si>
  <si>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</si>
  <si>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</si>
  <si>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</si>
  <si>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</si>
  <si>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</si>
  <si>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</si>
  <si>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</si>
  <si>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</si>
  <si>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</si>
  <si>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</si>
  <si>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</si>
  <si>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</si>
  <si>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</si>
  <si>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</si>
  <si>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</si>
  <si>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</si>
  <si>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</si>
  <si>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</si>
  <si>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</si>
  <si>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</si>
  <si>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</si>
  <si>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</si>
  <si>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</si>
  <si>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</si>
  <si>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</si>
  <si>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</si>
  <si>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</si>
  <si>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</si>
  <si>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</si>
  <si>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</si>
  <si>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</si>
  <si>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</si>
  <si>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</si>
  <si>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</si>
  <si>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</si>
  <si>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</si>
  <si>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</si>
  <si>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</si>
  <si>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</si>
  <si>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</si>
  <si>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</si>
  <si>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</si>
  <si>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</si>
  <si>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</si>
  <si>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</si>
  <si>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</si>
  <si>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</si>
  <si>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</si>
  <si>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</si>
  <si>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</si>
  <si>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</si>
  <si>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</si>
  <si>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</si>
  <si>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</si>
  <si>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</si>
  <si>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</si>
  <si>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</si>
  <si>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</si>
  <si>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</si>
  <si>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</si>
  <si>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</si>
  <si>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</si>
  <si>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</si>
  <si>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</si>
  <si>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</si>
  <si>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</si>
  <si>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</si>
  <si>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</si>
  <si>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</si>
  <si>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</si>
  <si>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</si>
  <si>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</si>
  <si>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</si>
  <si>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</si>
  <si>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</si>
  <si>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</si>
  <si>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</si>
  <si>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</si>
  <si>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</si>
  <si>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</si>
  <si>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</si>
  <si>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</si>
  <si>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</si>
  <si>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</si>
  <si>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</si>
  <si>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</si>
  <si>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</si>
  <si>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</si>
  <si>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</si>
  <si>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</si>
  <si>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</si>
  <si>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</si>
  <si>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</si>
  <si>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</si>
  <si>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</si>
  <si>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</si>
  <si>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</si>
  <si>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</si>
  <si>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</si>
  <si>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</si>
  <si>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</si>
  <si>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</si>
  <si>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</si>
  <si>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</si>
  <si>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</si>
  <si>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</si>
  <si>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</si>
  <si>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</si>
  <si>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</si>
  <si>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</si>
  <si>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</si>
  <si>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</si>
  <si>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</si>
  <si>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</si>
  <si>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</si>
  <si>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</si>
  <si>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</si>
  <si>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</si>
  <si>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</si>
  <si>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</si>
  <si>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</si>
  <si>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</si>
  <si>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</si>
  <si>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</si>
  <si>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</si>
  <si>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</si>
  <si>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</si>
  <si>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</si>
  <si>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</si>
  <si>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</si>
  <si>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</si>
  <si>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</si>
  <si>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</si>
  <si>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</si>
  <si>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</si>
  <si>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</si>
  <si>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</si>
  <si>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</si>
  <si>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</si>
  <si>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</si>
  <si>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</si>
  <si>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</si>
  <si>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</si>
  <si>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</si>
  <si>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</si>
  <si>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</si>
  <si>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</si>
  <si>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</si>
  <si>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</si>
  <si>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</si>
  <si>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</si>
  <si>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</si>
  <si>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</si>
  <si>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</si>
  <si>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</si>
  <si>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</si>
  <si>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</si>
  <si>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</si>
  <si>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</si>
  <si>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</si>
  <si>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</si>
  <si>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</si>
  <si>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</si>
  <si>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</si>
  <si>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</si>
  <si>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</si>
  <si>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</si>
  <si>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</si>
  <si>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</si>
  <si>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</si>
  <si>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</si>
  <si>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</si>
  <si>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</si>
  <si>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</si>
  <si>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</si>
  <si>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</si>
  <si>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</si>
  <si>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</si>
  <si>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</si>
  <si>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</si>
  <si>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</si>
  <si>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</si>
  <si>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</si>
  <si>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</si>
  <si>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</si>
  <si>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</si>
  <si>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</si>
  <si>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</si>
  <si>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</si>
  <si>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</si>
  <si>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</si>
  <si>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</si>
  <si>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</si>
  <si>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</si>
  <si>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</si>
  <si>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</si>
  <si>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</si>
  <si>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</si>
  <si>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</si>
  <si>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</si>
  <si>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</si>
  <si>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</si>
  <si>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</si>
  <si>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</si>
  <si>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</si>
  <si>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</si>
  <si>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</si>
  <si>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</si>
  <si>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</si>
  <si>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</si>
  <si>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</si>
  <si>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</si>
  <si>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</si>
  <si>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</si>
  <si>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</si>
  <si>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</si>
  <si>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</si>
  <si>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</si>
  <si>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</si>
  <si>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</si>
  <si>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</si>
  <si>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</si>
  <si>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</si>
  <si>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</si>
  <si>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</si>
  <si>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</si>
  <si>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</si>
  <si>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</si>
  <si>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</si>
  <si>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</si>
  <si>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</si>
  <si>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</si>
  <si>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</si>
  <si>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</si>
  <si>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</si>
  <si>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</si>
  <si>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</si>
  <si>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</si>
  <si>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</si>
  <si>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</si>
  <si>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</si>
  <si>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</si>
  <si>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</si>
  <si>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</si>
  <si>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</si>
  <si>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</si>
  <si>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</si>
  <si>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</si>
  <si>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</si>
  <si>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</si>
  <si>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</si>
  <si>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</si>
  <si>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</si>
  <si>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</si>
  <si>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</si>
  <si>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</si>
  <si>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</si>
  <si>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</si>
  <si>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</si>
  <si>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</si>
  <si>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</si>
  <si>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</si>
  <si>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</si>
  <si>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</si>
  <si>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</si>
  <si>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</si>
  <si>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</si>
  <si>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</si>
  <si>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</si>
  <si>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</si>
  <si>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</si>
  <si>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</si>
  <si>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</si>
  <si>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</si>
  <si>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</si>
  <si>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</si>
  <si>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</si>
  <si>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</si>
  <si>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</si>
  <si>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</si>
  <si>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</si>
  <si>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</si>
  <si>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</si>
  <si>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</si>
  <si>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</si>
  <si>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</si>
  <si>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</si>
  <si>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</si>
  <si>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</si>
  <si>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</si>
  <si>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</si>
  <si>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</si>
  <si>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</si>
  <si>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</si>
  <si>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</si>
  <si>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</si>
  <si>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</si>
  <si>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</si>
  <si>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</si>
  <si>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</si>
  <si>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</si>
  <si>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</si>
  <si>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</si>
  <si>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</si>
  <si>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</si>
  <si>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</si>
  <si>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</si>
  <si>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</si>
  <si>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</si>
  <si>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</si>
  <si>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</si>
  <si>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</si>
  <si>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</si>
  <si>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</si>
  <si>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</si>
  <si>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</si>
  <si>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</si>
  <si>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</si>
  <si>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</si>
  <si>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</si>
  <si>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</si>
  <si>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</si>
  <si>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</si>
  <si>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</si>
  <si>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</si>
  <si>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</si>
  <si>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</si>
  <si>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</si>
  <si>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</si>
  <si>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</si>
  <si>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</si>
  <si>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</si>
  <si>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</si>
  <si>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</si>
  <si>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</si>
  <si>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</si>
  <si>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</si>
  <si>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</si>
  <si>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</si>
  <si>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</si>
  <si>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</si>
  <si>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</si>
  <si>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</si>
  <si>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</si>
  <si>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</si>
  <si>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</si>
  <si>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</si>
  <si>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</si>
  <si>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</si>
  <si>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</si>
  <si>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</si>
  <si>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</si>
  <si>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</si>
  <si>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</si>
  <si>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</si>
  <si>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</si>
  <si>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</si>
  <si>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</si>
  <si>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</si>
  <si>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</si>
  <si>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</si>
  <si>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</si>
  <si>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</si>
  <si>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</si>
  <si>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</si>
  <si>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</si>
  <si>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</si>
  <si>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</si>
  <si>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</si>
  <si>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</si>
  <si>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</si>
  <si>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</si>
  <si>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</si>
  <si>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</si>
  <si>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</si>
  <si>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</si>
  <si>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</si>
  <si>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</si>
  <si>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</si>
  <si>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</si>
  <si>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</si>
  <si>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</si>
  <si>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</si>
  <si>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</si>
  <si>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</si>
  <si>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</si>
  <si>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</si>
  <si>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</si>
  <si>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</si>
  <si>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</si>
  <si>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</si>
  <si>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</si>
  <si>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</si>
  <si>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</si>
  <si>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</si>
  <si>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</si>
  <si>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</si>
  <si>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</si>
  <si>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</si>
  <si>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</si>
  <si>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</si>
  <si>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</si>
  <si>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</si>
  <si>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</si>
  <si>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</si>
  <si>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</si>
  <si>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</si>
  <si>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</si>
  <si>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</si>
  <si>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</si>
  <si>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</si>
  <si>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</si>
  <si>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</si>
  <si>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</si>
  <si>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</si>
  <si>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</si>
  <si>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</si>
  <si>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</si>
  <si>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</si>
  <si>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</si>
  <si>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</si>
  <si>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</si>
  <si>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</si>
  <si>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</si>
  <si>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</si>
  <si>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</si>
  <si>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</si>
  <si>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</si>
  <si>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</si>
  <si>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</si>
  <si>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</si>
  <si>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</si>
  <si>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</si>
  <si>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</si>
  <si>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</si>
  <si>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</si>
  <si>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</si>
  <si>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</si>
  <si>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</si>
  <si>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</si>
  <si>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</si>
  <si>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</si>
  <si>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</si>
  <si>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</si>
  <si>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</si>
  <si>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</si>
  <si>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</si>
  <si>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</si>
  <si>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</si>
  <si>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</si>
  <si>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</si>
  <si>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</si>
  <si>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</si>
  <si>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</si>
  <si>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</si>
  <si>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</si>
  <si>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</si>
  <si>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</si>
  <si>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</si>
  <si>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</si>
  <si>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</si>
  <si>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</si>
  <si>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</si>
  <si>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</si>
  <si>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</si>
  <si>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</si>
  <si>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</si>
  <si>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</si>
  <si>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</si>
  <si>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</si>
  <si>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</si>
  <si>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</si>
  <si>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</si>
  <si>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</si>
  <si>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</si>
  <si>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</si>
  <si>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</si>
  <si>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</si>
  <si>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</si>
  <si>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</si>
  <si>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</si>
  <si>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</si>
  <si>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</si>
  <si>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</si>
  <si>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</si>
  <si>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</si>
  <si>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</si>
  <si>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</si>
  <si>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</si>
  <si>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</si>
  <si>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</si>
  <si>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</si>
  <si>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</si>
  <si>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</si>
  <si>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</si>
  <si>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</si>
  <si>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</si>
  <si>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</si>
  <si>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</si>
  <si>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</si>
  <si>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</si>
  <si>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</si>
  <si>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</si>
  <si>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</si>
  <si>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</si>
  <si>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</si>
  <si>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</si>
  <si>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</si>
  <si>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</si>
  <si>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</si>
  <si>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</si>
  <si>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</si>
  <si>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</si>
  <si>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</si>
  <si>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</si>
  <si>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</si>
  <si>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</si>
  <si>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</si>
  <si>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</si>
  <si>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</si>
  <si>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</si>
  <si>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</si>
  <si>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</si>
  <si>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</si>
  <si>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</si>
  <si>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</si>
  <si>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</si>
  <si>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</si>
  <si>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</si>
  <si>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</si>
  <si>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</si>
  <si>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</si>
  <si>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</si>
  <si>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</si>
  <si>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</si>
  <si>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</si>
  <si>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</si>
  <si>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</si>
  <si>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</si>
  <si>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</si>
  <si>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</si>
  <si>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</si>
  <si>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</si>
  <si>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</si>
  <si>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</si>
  <si>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</si>
  <si>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</si>
  <si>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</si>
  <si>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</si>
  <si>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</si>
  <si>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</si>
  <si>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</si>
  <si>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</si>
  <si>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</si>
  <si>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</si>
  <si>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</si>
  <si>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</si>
  <si>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</si>
  <si>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</si>
  <si>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</si>
  <si>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</si>
  <si>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</si>
  <si>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</si>
  <si>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</si>
  <si>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</si>
  <si>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</si>
  <si>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</si>
  <si>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</si>
  <si>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</si>
  <si>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</si>
  <si>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</si>
  <si>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</si>
  <si>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</si>
  <si>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</si>
  <si>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</si>
  <si>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</si>
  <si>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</si>
  <si>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</si>
  <si>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</si>
  <si>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</si>
  <si>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</si>
  <si>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</si>
  <si>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</si>
  <si>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</si>
  <si>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</si>
  <si>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</si>
  <si>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</si>
  <si>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</si>
  <si>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</si>
  <si>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</si>
  <si>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</si>
  <si>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</si>
  <si>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</si>
  <si>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</si>
  <si>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</si>
  <si>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</si>
  <si>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</si>
  <si>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</si>
  <si>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</si>
  <si>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</si>
  <si>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</si>
  <si>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</si>
  <si>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</si>
  <si>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</si>
  <si>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</si>
  <si>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</si>
  <si>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</si>
  <si>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</si>
  <si>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</si>
  <si>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</si>
  <si>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</si>
  <si>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</si>
  <si>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</si>
  <si>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</si>
  <si>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</si>
  <si>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</si>
  <si>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</si>
  <si>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</si>
  <si>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</si>
  <si>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</si>
  <si>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</si>
  <si>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</si>
  <si>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</si>
  <si>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</si>
  <si>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</si>
  <si>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</si>
  <si>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</si>
  <si>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</si>
  <si>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</si>
  <si>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</si>
  <si>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</si>
  <si>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</si>
  <si>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</si>
  <si>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</si>
  <si>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</si>
  <si>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</si>
  <si>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</si>
  <si>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</si>
  <si>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</si>
  <si>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</si>
  <si>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</si>
  <si>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</si>
  <si>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</si>
  <si>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</si>
  <si>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</si>
  <si>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</si>
  <si>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</si>
  <si>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</si>
  <si>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</si>
  <si>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</si>
  <si>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</si>
  <si>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</si>
  <si>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</si>
  <si>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</si>
  <si>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</si>
  <si>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</si>
  <si>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</si>
  <si>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</si>
  <si>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</si>
  <si>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</si>
  <si>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</si>
  <si>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</si>
  <si>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</si>
  <si>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</si>
  <si>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</si>
  <si>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</si>
  <si>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</si>
  <si>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</si>
  <si>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</si>
  <si>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</si>
  <si>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</si>
  <si>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</si>
  <si>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</si>
  <si>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</si>
  <si>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</si>
  <si>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</si>
  <si>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</si>
  <si>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</si>
  <si>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</si>
  <si>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</si>
  <si>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</si>
  <si>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</si>
  <si>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</si>
  <si>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</si>
  <si>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</si>
  <si>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</si>
  <si>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</si>
  <si>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</si>
  <si>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</si>
  <si>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</si>
  <si>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</si>
  <si>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</si>
  <si>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</si>
  <si>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</si>
  <si>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</si>
  <si>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</si>
  <si>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</si>
  <si>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</si>
  <si>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</si>
  <si>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</si>
  <si>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</si>
  <si>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</si>
  <si>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</si>
  <si>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</si>
  <si>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</si>
  <si>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</si>
  <si>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</si>
  <si>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</si>
  <si>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</si>
  <si>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</si>
  <si>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</si>
  <si>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</si>
  <si>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</si>
  <si>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</si>
  <si>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</si>
  <si>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</si>
  <si>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</si>
  <si>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</si>
  <si>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</si>
  <si>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</si>
  <si>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</si>
  <si>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</si>
  <si>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</si>
  <si>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</si>
  <si>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</si>
  <si>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</si>
  <si>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</si>
  <si>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</si>
  <si>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</si>
  <si>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</si>
  <si>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</si>
  <si>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</si>
  <si>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</si>
  <si>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</si>
  <si>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</si>
  <si>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</si>
  <si>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</si>
  <si>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</si>
  <si>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</si>
  <si>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</si>
  <si>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</si>
  <si>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</si>
  <si>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</si>
  <si>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</si>
  <si>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</si>
  <si>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</si>
  <si>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</si>
  <si>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</si>
  <si>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</si>
  <si>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</si>
  <si>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</si>
  <si>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</si>
  <si>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</si>
  <si>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</si>
  <si>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</si>
  <si>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</si>
  <si>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</si>
  <si>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</si>
  <si>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</si>
  <si>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</si>
  <si>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</si>
  <si>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</si>
  <si>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</si>
  <si>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</si>
  <si>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</si>
  <si>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</si>
  <si>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</si>
  <si>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</si>
  <si>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</si>
  <si>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</si>
  <si>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</si>
  <si>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</si>
  <si>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</si>
  <si>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</si>
  <si>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</si>
  <si>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</si>
  <si>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</si>
  <si>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</si>
  <si>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</si>
  <si>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</si>
  <si>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</si>
  <si>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</si>
  <si>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</si>
  <si>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</si>
  <si>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</si>
  <si>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</si>
  <si>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</si>
  <si>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</si>
  <si>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</si>
  <si>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</si>
  <si>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</si>
  <si>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</si>
  <si>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</si>
  <si>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</si>
  <si>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</si>
  <si>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</si>
  <si>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</si>
  <si>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</si>
  <si>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</si>
  <si>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</si>
  <si>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</si>
  <si>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</si>
  <si>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</si>
  <si>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</si>
  <si>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</si>
  <si>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</si>
  <si>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</si>
  <si>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</si>
  <si>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</si>
  <si>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</si>
  <si>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</si>
  <si>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</si>
  <si>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</si>
  <si>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</si>
  <si>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</si>
  <si>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</si>
  <si>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</si>
  <si>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</si>
  <si>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</si>
  <si>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</si>
  <si>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</si>
  <si>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</si>
  <si>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</si>
  <si>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</si>
  <si>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</si>
  <si>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</si>
  <si>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</si>
  <si>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</si>
  <si>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</si>
  <si>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</si>
  <si>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</si>
  <si>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</si>
  <si>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</si>
  <si>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</si>
  <si>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</si>
  <si>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</si>
  <si>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</si>
  <si>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</si>
  <si>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</si>
  <si>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</si>
  <si>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</si>
  <si>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</si>
  <si>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</si>
  <si>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</si>
  <si>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</si>
  <si>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</si>
  <si>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</si>
  <si>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</si>
  <si>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</si>
  <si>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</si>
  <si>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</si>
  <si>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</si>
  <si>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</si>
  <si>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</si>
  <si>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</si>
  <si>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</si>
  <si>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</si>
  <si>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</si>
  <si>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</si>
  <si>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</si>
  <si>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</si>
  <si>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</si>
  <si>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</si>
  <si>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</si>
  <si>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</si>
  <si>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</si>
  <si>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</si>
  <si>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</si>
  <si>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</si>
  <si>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</si>
  <si>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</si>
  <si>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</si>
  <si>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</si>
  <si>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</si>
  <si>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</si>
  <si>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</si>
  <si>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</si>
  <si>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</si>
  <si>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</si>
  <si>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</si>
  <si>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</si>
  <si>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</si>
  <si>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</si>
  <si>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</si>
  <si>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</si>
  <si>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</si>
  <si>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</si>
  <si>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</si>
  <si>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</si>
  <si>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</si>
  <si>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</si>
  <si>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</si>
  <si>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</si>
  <si>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</si>
  <si>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</si>
  <si>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</si>
  <si>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</si>
  <si>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</si>
  <si>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</si>
  <si>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</si>
  <si>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</si>
  <si>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</si>
  <si>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</si>
  <si>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</si>
  <si>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</si>
  <si>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</si>
  <si>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</si>
  <si>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</si>
  <si>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</si>
  <si>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</si>
  <si>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</si>
  <si>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</si>
  <si>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</si>
  <si>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</si>
  <si>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</si>
  <si>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</si>
  <si>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</si>
  <si>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</si>
  <si>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</si>
  <si>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</si>
  <si>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</si>
  <si>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</si>
  <si>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</si>
  <si>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</si>
  <si>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</si>
  <si>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</si>
  <si>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</si>
  <si>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</si>
  <si>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</si>
  <si>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</si>
  <si>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</si>
  <si>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</si>
  <si>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</si>
  <si>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</si>
  <si>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</si>
  <si>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</si>
  <si>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</si>
  <si>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</si>
  <si>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</si>
  <si>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</si>
  <si>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</si>
  <si>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</si>
  <si>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</si>
  <si>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</si>
  <si>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</si>
  <si>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</si>
  <si>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</si>
  <si>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</si>
  <si>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</si>
  <si>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</si>
  <si>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</si>
  <si>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</si>
  <si>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</si>
  <si>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</si>
  <si>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</si>
  <si>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</si>
  <si>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</si>
  <si>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</si>
  <si>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</si>
  <si>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</si>
  <si>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</si>
  <si>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</si>
  <si>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</si>
  <si>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</si>
  <si>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</si>
  <si>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</si>
  <si>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</si>
  <si>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</si>
  <si>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</si>
  <si>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</si>
  <si>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</si>
  <si>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</si>
  <si>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</si>
  <si>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</si>
  <si>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</si>
  <si>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</si>
  <si>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</si>
  <si>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</si>
  <si>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</si>
  <si>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</si>
  <si>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</si>
  <si>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</si>
  <si>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</si>
  <si>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</si>
  <si>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</si>
  <si>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</si>
  <si>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</si>
  <si>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</si>
  <si>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</si>
  <si>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</si>
  <si>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</si>
  <si>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</si>
  <si>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</si>
  <si>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</si>
  <si>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</si>
  <si>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</si>
  <si>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</si>
  <si>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</si>
  <si>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</si>
  <si>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</si>
  <si>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</si>
  <si>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</si>
  <si>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</si>
  <si>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</si>
  <si>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</si>
  <si>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</si>
  <si>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</si>
  <si>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</si>
  <si>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</si>
  <si>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</si>
  <si>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</si>
  <si>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</si>
  <si>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</si>
  <si>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</si>
  <si>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</si>
  <si>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</si>
  <si>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</si>
  <si>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</si>
  <si>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</si>
  <si>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</si>
  <si>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</si>
  <si>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</si>
  <si>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</si>
  <si>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</si>
  <si>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</si>
  <si>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</si>
  <si>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</si>
  <si>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</si>
  <si>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</si>
  <si>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</si>
  <si>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</si>
  <si>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</si>
  <si>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</si>
  <si>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</si>
  <si>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</si>
  <si>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</si>
  <si>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</si>
  <si>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</si>
  <si>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</si>
  <si>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</si>
  <si>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</si>
  <si>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</si>
  <si>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</si>
  <si>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</si>
  <si>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</si>
  <si>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</si>
  <si>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</si>
  <si>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</si>
  <si>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</si>
  <si>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</si>
  <si>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</si>
  <si>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</si>
  <si>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</si>
  <si>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</si>
  <si>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</si>
  <si>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</si>
  <si>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</si>
  <si>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</si>
  <si>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</si>
  <si>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</si>
  <si>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</si>
  <si>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</si>
  <si>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</si>
  <si>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</si>
  <si>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</si>
  <si>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</si>
  <si>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</si>
  <si>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</si>
  <si>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</si>
  <si>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</si>
  <si>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</si>
  <si>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</si>
  <si>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</si>
  <si>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</si>
  <si>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</si>
  <si>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</si>
  <si>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</si>
  <si>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</si>
  <si>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</si>
  <si>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</si>
  <si>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</si>
  <si>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</si>
  <si>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</si>
  <si>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</si>
  <si>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</si>
  <si>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</si>
  <si>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</si>
  <si>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</si>
  <si>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</si>
  <si>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</si>
  <si>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</si>
  <si>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</si>
  <si>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</si>
  <si>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</si>
  <si>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</si>
  <si>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</si>
  <si>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</si>
  <si>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</si>
  <si>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</si>
  <si>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</si>
  <si>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</si>
  <si>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</si>
  <si>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</si>
  <si>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</si>
  <si>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</si>
  <si>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</si>
  <si>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</si>
  <si>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</si>
  <si>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</si>
  <si>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</si>
  <si>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</si>
  <si>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</si>
  <si>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</si>
  <si>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</si>
  <si>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</si>
  <si>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</si>
  <si>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</si>
  <si>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</si>
  <si>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</si>
  <si>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</si>
  <si>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</si>
  <si>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</si>
  <si>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</si>
  <si>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</si>
  <si>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</si>
  <si>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</si>
  <si>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</si>
  <si>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</si>
  <si>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</si>
  <si>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</si>
  <si>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</si>
  <si>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</si>
  <si>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</si>
  <si>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</si>
  <si>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</si>
  <si>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</si>
  <si>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</si>
  <si>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</si>
  <si>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</si>
  <si>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</si>
  <si>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</si>
  <si>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</si>
  <si>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</si>
  <si>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</si>
  <si>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</si>
  <si>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</si>
  <si>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</si>
  <si>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</si>
  <si>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</si>
  <si>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</si>
  <si>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</si>
  <si>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</si>
  <si>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</si>
  <si>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</si>
  <si>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</si>
  <si>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</si>
  <si>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</si>
  <si>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</si>
  <si>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</si>
  <si>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</si>
  <si>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</si>
  <si>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</si>
  <si>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</si>
  <si>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</si>
  <si>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</si>
  <si>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</si>
  <si>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</si>
  <si>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</si>
  <si>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</si>
  <si>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</si>
  <si>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</si>
  <si>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</si>
  <si>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</si>
  <si>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</si>
  <si>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</si>
  <si>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</si>
  <si>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</si>
  <si>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</si>
  <si>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</si>
  <si>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</si>
  <si>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</si>
  <si>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</si>
  <si>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</si>
  <si>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</si>
  <si>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</si>
  <si>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</si>
  <si>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</si>
  <si>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</si>
  <si>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</si>
  <si>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</si>
  <si>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</si>
  <si>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</si>
  <si>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</si>
  <si>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</si>
  <si>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</si>
  <si>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</si>
  <si>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</si>
  <si>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</si>
  <si>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</si>
  <si>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</si>
  <si>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</si>
  <si>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</si>
  <si>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</si>
  <si>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</si>
  <si>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</si>
  <si>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</si>
  <si>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</si>
  <si>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</si>
  <si>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</si>
  <si>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</si>
  <si>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</si>
  <si>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</si>
  <si>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</si>
  <si>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</si>
  <si>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</si>
  <si>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</si>
  <si>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</si>
  <si>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</si>
  <si>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</si>
  <si>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</si>
  <si>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</si>
  <si>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</si>
  <si>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</si>
  <si>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</si>
  <si>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</si>
  <si>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</si>
  <si>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</si>
  <si>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</si>
  <si>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</si>
  <si>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</si>
  <si>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</si>
  <si>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</si>
  <si>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</si>
  <si>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</si>
  <si>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</si>
  <si>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</si>
  <si>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</si>
  <si>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</si>
  <si>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</si>
  <si>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</si>
  <si>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</si>
  <si>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</si>
  <si>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</si>
  <si>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</si>
  <si>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</si>
  <si>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</si>
  <si>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</si>
  <si>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</si>
  <si>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</si>
  <si>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</si>
  <si>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</si>
  <si>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</si>
  <si>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</si>
  <si>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</si>
  <si>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</si>
  <si>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</si>
  <si>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</si>
  <si>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</si>
  <si>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</si>
  <si>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</si>
  <si>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</si>
  <si>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</si>
  <si>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</si>
  <si>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</si>
  <si>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</si>
  <si>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</si>
  <si>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</si>
  <si>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</si>
  <si>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</si>
  <si>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</si>
  <si>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</si>
  <si>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</si>
  <si>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</si>
  <si>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</si>
  <si>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</si>
  <si>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</si>
  <si>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</si>
  <si>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</si>
  <si>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</si>
  <si>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</si>
  <si>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</si>
  <si>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</si>
  <si>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</si>
  <si>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</si>
  <si>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</si>
  <si>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</si>
  <si>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</si>
  <si>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</si>
  <si>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</si>
  <si>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</si>
  <si>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</si>
  <si>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</si>
  <si>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</si>
  <si>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</si>
  <si>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</si>
  <si>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</si>
  <si>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</si>
  <si>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</si>
  <si>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</si>
  <si>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</si>
  <si>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</si>
  <si>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</si>
  <si>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</si>
  <si>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</si>
  <si>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</si>
  <si>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</si>
  <si>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</si>
  <si>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</si>
  <si>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</si>
  <si>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</si>
  <si>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</si>
  <si>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</si>
  <si>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</si>
  <si>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</si>
  <si>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</si>
  <si>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</si>
  <si>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</si>
  <si>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</si>
  <si>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</si>
  <si>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</si>
  <si>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</si>
  <si>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</si>
  <si>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</si>
  <si>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</si>
  <si>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</si>
  <si>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</si>
  <si>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</si>
  <si>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</si>
  <si>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</si>
  <si>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</si>
  <si>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</si>
  <si>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</si>
  <si>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</si>
  <si>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</si>
  <si>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</si>
  <si>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</si>
  <si>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</si>
  <si>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</si>
  <si>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</si>
  <si>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</si>
  <si>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</si>
  <si>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</si>
  <si>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</si>
  <si>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</si>
  <si>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</si>
  <si>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</si>
  <si>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</si>
  <si>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</si>
  <si>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</si>
  <si>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</si>
  <si>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</si>
  <si>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</si>
  <si>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</si>
  <si>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</si>
  <si>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</si>
  <si>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</si>
  <si>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</si>
  <si>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</si>
  <si>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</si>
  <si>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</si>
  <si>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</si>
  <si>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</si>
  <si>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</si>
  <si>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</si>
  <si>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</si>
  <si>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</si>
  <si>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</si>
  <si>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</si>
  <si>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</si>
  <si>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</si>
  <si>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</si>
  <si>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</si>
  <si>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</si>
  <si>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</si>
  <si>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</si>
  <si>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</si>
  <si>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</si>
  <si>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</si>
  <si>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</si>
  <si>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</si>
  <si>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</si>
  <si>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</si>
  <si>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</si>
  <si>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</si>
  <si>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</si>
  <si>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</si>
  <si>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</si>
  <si>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</si>
  <si>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</si>
  <si>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</si>
  <si>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</si>
  <si>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</si>
  <si>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</si>
  <si>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</si>
  <si>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</si>
  <si>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</si>
  <si>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</si>
  <si>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</si>
  <si>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</si>
  <si>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</si>
  <si>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</si>
  <si>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</si>
  <si>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</si>
  <si>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</si>
  <si>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</si>
  <si>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</si>
  <si>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</si>
  <si>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</si>
  <si>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</si>
  <si>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</si>
  <si>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</si>
  <si>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</si>
  <si>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</si>
  <si>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</si>
  <si>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</si>
  <si>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</si>
  <si>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</si>
  <si>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</si>
  <si>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</si>
  <si>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</si>
  <si>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</si>
  <si>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</si>
  <si>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</si>
  <si>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</si>
  <si>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</si>
  <si>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</si>
  <si>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</si>
  <si>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</si>
  <si>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</si>
  <si>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</si>
  <si>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</si>
  <si>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</si>
  <si>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</si>
  <si>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</si>
  <si>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</si>
  <si>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</si>
  <si>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</si>
  <si>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</si>
  <si>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</si>
  <si>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</si>
  <si>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</si>
  <si>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</si>
  <si>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</si>
  <si>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</si>
  <si>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</si>
  <si>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</si>
  <si>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</si>
  <si>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</si>
  <si>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</si>
  <si>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</si>
  <si>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</si>
  <si>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</si>
  <si>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</si>
  <si>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</si>
  <si>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</si>
  <si>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</si>
  <si>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</si>
  <si>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</si>
  <si>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</si>
  <si>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</si>
  <si>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</si>
  <si>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</si>
  <si>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</si>
  <si>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</si>
  <si>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</si>
  <si>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</si>
  <si>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</si>
  <si>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</si>
  <si>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</si>
  <si>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</si>
  <si>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</si>
  <si>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</si>
  <si>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</si>
  <si>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</si>
  <si>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</si>
  <si>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</si>
  <si>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</si>
  <si>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</si>
  <si>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</si>
  <si>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</si>
  <si>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</si>
  <si>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</si>
  <si>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</si>
  <si>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</si>
  <si>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</si>
  <si>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</si>
  <si>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</si>
  <si>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</si>
  <si>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</si>
  <si>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</si>
  <si>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</si>
  <si>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</si>
  <si>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</si>
  <si>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</si>
  <si>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</si>
  <si>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</si>
  <si>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</si>
  <si>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</si>
  <si>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</si>
  <si>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</si>
  <si>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</si>
  <si>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</si>
  <si>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</si>
  <si>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</si>
  <si>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</si>
  <si>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</si>
  <si>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</si>
  <si>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</si>
  <si>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</si>
  <si>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</si>
  <si>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</si>
  <si>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</si>
  <si>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</si>
  <si>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</si>
  <si>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</si>
  <si>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</si>
  <si>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</si>
  <si>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</si>
  <si>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</si>
  <si>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</si>
  <si>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</si>
  <si>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</si>
  <si>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</si>
  <si>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</si>
  <si>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</si>
  <si>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</si>
  <si>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</si>
  <si>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</si>
  <si>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</si>
  <si>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</si>
  <si>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</si>
  <si>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</si>
  <si>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</si>
  <si>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</si>
  <si>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</si>
  <si>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</si>
  <si>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</si>
  <si>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</si>
  <si>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</si>
  <si>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</si>
  <si>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</si>
  <si>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</si>
  <si>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</si>
  <si>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</si>
  <si>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</si>
  <si>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</si>
  <si>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</si>
  <si>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</si>
  <si>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</si>
  <si>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</si>
  <si>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</si>
  <si>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</si>
  <si>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</si>
  <si>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</si>
  <si>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</si>
  <si>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</si>
  <si>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</si>
  <si>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</si>
  <si>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</si>
  <si>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</si>
  <si>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</si>
  <si>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</si>
  <si>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</si>
  <si>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</si>
  <si>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</si>
  <si>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</si>
  <si>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</si>
  <si>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</si>
  <si>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</si>
  <si>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</si>
  <si>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</si>
  <si>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</si>
  <si>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</si>
  <si>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</si>
  <si>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</si>
  <si>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</si>
  <si>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</si>
  <si>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</si>
  <si>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</si>
  <si>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</si>
  <si>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</si>
  <si>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</si>
  <si>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</si>
  <si>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</si>
  <si>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</si>
  <si>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</si>
  <si>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</si>
  <si>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</si>
  <si>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</si>
  <si>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</si>
  <si>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</si>
  <si>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</si>
  <si>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</si>
  <si>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</si>
  <si>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</si>
  <si>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</si>
  <si>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</si>
  <si>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</si>
  <si>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</si>
  <si>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</si>
  <si>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</si>
  <si>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</si>
  <si>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</si>
  <si>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</si>
  <si>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</si>
  <si>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</si>
  <si>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</si>
  <si>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</si>
  <si>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</si>
  <si>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</si>
  <si>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</si>
  <si>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</si>
  <si>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</si>
  <si>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</si>
  <si>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</si>
  <si>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</si>
  <si>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</si>
  <si>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</si>
  <si>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</si>
  <si>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</si>
  <si>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</si>
  <si>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</si>
  <si>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</si>
  <si>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</si>
  <si>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</si>
  <si>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</si>
  <si>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</si>
  <si>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</si>
  <si>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</si>
  <si>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</si>
  <si>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</si>
  <si>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</si>
  <si>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</si>
  <si>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</si>
  <si>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</si>
  <si>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</si>
  <si>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</si>
  <si>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</si>
  <si>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</si>
  <si>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</si>
  <si>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</si>
  <si>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</si>
  <si>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</si>
  <si>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</si>
  <si>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</si>
  <si>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</si>
  <si>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</si>
  <si>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</si>
  <si>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</si>
  <si>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</si>
  <si>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</si>
  <si>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</si>
  <si>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</si>
  <si>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</si>
  <si>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</si>
  <si>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</si>
  <si>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</si>
  <si>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</si>
  <si>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</si>
  <si>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</si>
  <si>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</si>
  <si>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</si>
  <si>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</si>
  <si>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</si>
  <si>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</si>
  <si>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</si>
  <si>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</si>
  <si>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</si>
  <si>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</si>
  <si>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</si>
  <si>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</si>
  <si>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</si>
  <si>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</si>
  <si>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</si>
  <si>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</si>
  <si>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</si>
  <si>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</si>
  <si>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</si>
  <si>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</si>
  <si>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</si>
  <si>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</si>
  <si>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</si>
  <si>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</si>
  <si>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</si>
  <si>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</si>
  <si>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</si>
  <si>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</si>
  <si>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</si>
  <si>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</si>
  <si>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</si>
  <si>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</si>
  <si>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</si>
  <si>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</si>
  <si>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</si>
  <si>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</si>
  <si>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</si>
  <si>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</si>
  <si>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</si>
  <si>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</si>
  <si>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</si>
  <si>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</si>
  <si>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</si>
  <si>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</si>
  <si>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</si>
  <si>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</si>
  <si>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</si>
  <si>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</si>
  <si>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</si>
  <si>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</si>
  <si>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</si>
  <si>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</si>
  <si>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</si>
  <si>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</si>
  <si>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</si>
  <si>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</si>
  <si>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</si>
  <si>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</si>
  <si>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</si>
  <si>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</si>
  <si>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</si>
  <si>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</si>
  <si>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</si>
  <si>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</si>
  <si>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</si>
  <si>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</si>
  <si>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</si>
  <si>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</si>
  <si>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</si>
  <si>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</si>
  <si>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</si>
  <si>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</si>
  <si>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</si>
  <si>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</si>
  <si>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</si>
  <si>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</si>
  <si>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</si>
  <si>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</si>
  <si>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</si>
  <si>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</si>
  <si>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</si>
  <si>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</si>
  <si>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</si>
  <si>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</si>
  <si>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</si>
  <si>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</si>
  <si>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</si>
  <si>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</si>
  <si>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</si>
  <si>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</si>
  <si>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</si>
  <si>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</si>
  <si>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</si>
  <si>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</si>
  <si>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</si>
  <si>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</si>
  <si>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</si>
  <si>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</si>
  <si>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</si>
  <si>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</si>
  <si>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</si>
  <si>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</si>
  <si>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</si>
  <si>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</si>
  <si>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</si>
  <si>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</si>
  <si>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</si>
  <si>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</si>
  <si>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</si>
  <si>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</si>
  <si>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</si>
  <si>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</si>
  <si>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</si>
  <si>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</si>
  <si>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</si>
  <si>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</si>
  <si>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</si>
  <si>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</si>
  <si>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</si>
  <si>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</si>
  <si>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</si>
  <si>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</si>
  <si>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</si>
  <si>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</si>
  <si>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</si>
  <si>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</si>
  <si>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</si>
  <si>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</si>
  <si>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</si>
  <si>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</si>
  <si>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</si>
  <si>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</si>
  <si>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</si>
  <si>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</si>
  <si>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</si>
  <si>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</si>
  <si>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</si>
  <si>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</si>
  <si>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</si>
  <si>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</si>
  <si>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</si>
  <si>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</si>
  <si>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</si>
  <si>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</si>
  <si>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</si>
  <si>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</si>
  <si>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</si>
  <si>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</si>
  <si>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</si>
  <si>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</si>
  <si>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</si>
  <si>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</si>
  <si>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</si>
  <si>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</si>
  <si>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</si>
  <si>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</si>
  <si>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</si>
  <si>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</si>
  <si>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</si>
  <si>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</si>
  <si>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</si>
  <si>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</si>
  <si>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</si>
  <si>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</si>
  <si>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</si>
  <si>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</si>
  <si>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</si>
  <si>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</si>
  <si>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</si>
  <si>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</si>
  <si>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</si>
  <si>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</si>
  <si>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</si>
  <si>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</si>
  <si>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</si>
  <si>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</si>
  <si>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</si>
  <si>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</si>
  <si>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</si>
  <si>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</si>
  <si>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</si>
  <si>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</si>
  <si>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</si>
  <si>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</si>
  <si>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</si>
  <si>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</si>
  <si>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</si>
  <si>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</si>
  <si>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</si>
  <si>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</si>
  <si>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</si>
  <si>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</si>
  <si>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</si>
  <si>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</si>
  <si>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</si>
  <si>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</si>
  <si>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</si>
  <si>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</si>
  <si>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</si>
  <si>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</si>
  <si>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</si>
  <si>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</si>
  <si>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</si>
  <si>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</si>
  <si>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</si>
  <si>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</si>
  <si>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</si>
  <si>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</si>
  <si>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</si>
  <si>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</si>
  <si>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</si>
  <si>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</si>
  <si>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</si>
  <si>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</si>
  <si>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</si>
  <si>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</si>
  <si>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</si>
  <si>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</si>
  <si>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</si>
  <si>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</si>
  <si>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</si>
  <si>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</si>
  <si>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</si>
  <si>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</si>
  <si>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</si>
  <si>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</si>
  <si>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</si>
  <si>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</si>
  <si>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</si>
  <si>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</si>
  <si>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</si>
  <si>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</si>
  <si>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</si>
  <si>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</si>
  <si>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</si>
  <si>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</si>
  <si>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</si>
  <si>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</si>
  <si>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</si>
  <si>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</si>
  <si>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</si>
  <si>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</si>
  <si>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</si>
  <si>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</si>
  <si>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</si>
  <si>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</si>
  <si>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</si>
  <si>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</si>
  <si>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</si>
  <si>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</si>
  <si>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</si>
  <si>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</si>
  <si>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</si>
  <si>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</si>
  <si>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</si>
  <si>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</si>
  <si>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</si>
  <si>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</si>
  <si>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</si>
  <si>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</si>
  <si>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</si>
  <si>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</si>
  <si>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</si>
  <si>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</si>
  <si>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</si>
  <si>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</si>
  <si>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</si>
  <si>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</si>
  <si>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</si>
  <si>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</si>
  <si>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</si>
  <si>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</si>
  <si>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</si>
  <si>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</si>
  <si>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</si>
  <si>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</si>
  <si>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</si>
  <si>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</si>
  <si>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</si>
  <si>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</si>
  <si>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</si>
  <si>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</si>
  <si>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</si>
  <si>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</si>
  <si>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</si>
  <si>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</si>
  <si>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</si>
  <si>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</si>
  <si>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</si>
  <si>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</si>
  <si>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</si>
  <si>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</si>
  <si>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</si>
  <si>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</si>
  <si>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</si>
  <si>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</si>
  <si>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</si>
  <si>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</si>
  <si>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</si>
  <si>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</si>
  <si>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</si>
  <si>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</si>
  <si>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</si>
  <si>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</si>
  <si>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</si>
  <si>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</si>
  <si>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</si>
  <si>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</si>
  <si>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</si>
  <si>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</si>
  <si>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</si>
  <si>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</si>
  <si>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</si>
  <si>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</si>
  <si>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</si>
  <si>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</si>
  <si>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</si>
  <si>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</si>
  <si>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</si>
  <si>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</si>
  <si>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</si>
  <si>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</si>
  <si>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</si>
  <si>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</si>
  <si>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</si>
  <si>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</si>
  <si>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</si>
  <si>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</si>
  <si>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</si>
  <si>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</si>
  <si>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</si>
  <si>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</si>
  <si>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</si>
  <si>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</si>
  <si>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</si>
  <si>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</si>
  <si>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</si>
  <si>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</si>
  <si>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</si>
  <si>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</si>
  <si>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</si>
  <si>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</si>
  <si>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</si>
  <si>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</si>
  <si>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</si>
  <si>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</si>
  <si>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</si>
  <si>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</si>
  <si>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</si>
  <si>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</si>
  <si>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</si>
  <si>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</si>
  <si>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</si>
  <si>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</si>
  <si>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</si>
  <si>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</si>
  <si>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</si>
  <si>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</si>
  <si>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</si>
  <si>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</si>
  <si>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</si>
  <si>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</si>
  <si>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</si>
  <si>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</si>
  <si>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</si>
  <si>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</si>
  <si>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</si>
  <si>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</si>
  <si>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</si>
  <si>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</si>
  <si>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</si>
  <si>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</si>
  <si>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</si>
  <si>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</si>
  <si>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</si>
  <si>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</si>
  <si>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</si>
  <si>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</si>
  <si>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</si>
  <si>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</si>
  <si>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</si>
  <si>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</si>
  <si>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</si>
  <si>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</si>
  <si>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</si>
  <si>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</si>
  <si>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</si>
  <si>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</si>
  <si>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</si>
  <si>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</si>
  <si>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</si>
  <si>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</si>
  <si>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</si>
  <si>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</si>
  <si>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</si>
  <si>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</si>
  <si>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</si>
  <si>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</si>
  <si>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</si>
  <si>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</si>
  <si>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</si>
  <si>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</si>
  <si>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</si>
  <si>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</si>
  <si>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</si>
  <si>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</si>
  <si>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</si>
  <si>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</si>
  <si>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</si>
  <si>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</si>
  <si>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</si>
  <si>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</si>
  <si>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</si>
  <si>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</si>
  <si>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</si>
  <si>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</si>
  <si>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</si>
  <si>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</si>
  <si>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</si>
  <si>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</si>
  <si>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</si>
  <si>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</si>
  <si>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</si>
  <si>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</si>
  <si>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</si>
  <si>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</si>
  <si>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</si>
  <si>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</si>
  <si>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</si>
  <si>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</si>
  <si>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</si>
  <si>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</si>
  <si>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</si>
  <si>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</si>
  <si>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</si>
  <si>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</si>
  <si>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</si>
  <si>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</si>
  <si>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</si>
  <si>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</si>
  <si>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</si>
  <si>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</si>
  <si>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</si>
  <si>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</si>
  <si>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</si>
  <si>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</si>
  <si>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</si>
  <si>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</si>
  <si>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</si>
  <si>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</si>
  <si>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</si>
  <si>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</si>
  <si>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</si>
  <si>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</si>
  <si>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</si>
  <si>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</si>
  <si>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</si>
  <si>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</si>
  <si>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</si>
  <si>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</si>
  <si>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</si>
  <si>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</si>
  <si>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</si>
  <si>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</si>
  <si>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</si>
  <si>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</si>
  <si>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</si>
  <si>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</si>
  <si>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</si>
  <si>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</si>
  <si>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</si>
  <si>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</si>
  <si>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</si>
  <si>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</si>
  <si>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</si>
  <si>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</si>
  <si>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</si>
  <si>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</si>
  <si>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</si>
  <si>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</si>
  <si>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</si>
  <si>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</si>
  <si>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</si>
  <si>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</si>
  <si>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</si>
  <si>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</si>
  <si>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</si>
  <si>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</si>
  <si>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</si>
  <si>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</si>
  <si>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</si>
  <si>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</si>
  <si>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</si>
  <si>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</si>
  <si>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</si>
  <si>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</si>
  <si>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</si>
  <si>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</si>
  <si>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</si>
  <si>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</si>
  <si>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</si>
  <si>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</si>
  <si>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</si>
  <si>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</si>
  <si>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</si>
  <si>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</si>
  <si>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</si>
  <si>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</si>
  <si>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</si>
  <si>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</si>
  <si>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</si>
  <si>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</si>
  <si>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</si>
  <si>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</si>
  <si>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</si>
  <si>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</si>
  <si>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</si>
  <si>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</si>
  <si>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</si>
  <si>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</si>
  <si>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</si>
  <si>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</si>
  <si>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</si>
  <si>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</si>
  <si>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</si>
  <si>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</si>
  <si>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</si>
  <si>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</si>
  <si>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</si>
  <si>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</si>
  <si>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</si>
  <si>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</si>
  <si>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</si>
  <si>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</si>
  <si>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</si>
  <si>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</si>
  <si>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</si>
  <si>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</si>
  <si>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</si>
  <si>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</si>
  <si>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</si>
  <si>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</si>
  <si>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</si>
  <si>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</si>
  <si>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</si>
  <si>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</si>
  <si>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</si>
  <si>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</si>
  <si>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</si>
  <si>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</si>
  <si>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</si>
  <si>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</si>
  <si>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</si>
  <si>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</si>
  <si>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</si>
  <si>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</si>
  <si>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</si>
  <si>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</si>
  <si>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</si>
  <si>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</si>
  <si>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</si>
  <si>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</si>
  <si>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</si>
  <si>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</si>
  <si>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</si>
  <si>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</si>
  <si>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</si>
  <si>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</si>
  <si>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</si>
  <si>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</si>
  <si>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</si>
  <si>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</si>
  <si>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</si>
  <si>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</si>
  <si>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</si>
  <si>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</si>
  <si>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</si>
  <si>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</si>
  <si>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</si>
  <si>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</si>
  <si>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</si>
  <si>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</si>
  <si>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</si>
  <si>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</si>
  <si>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</si>
  <si>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</si>
  <si>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</si>
  <si>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</si>
  <si>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</si>
  <si>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</si>
  <si>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</si>
  <si>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</si>
  <si>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</si>
  <si>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</si>
  <si>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</si>
  <si>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</si>
  <si>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</si>
  <si>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</si>
  <si>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</si>
  <si>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</si>
  <si>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</si>
  <si>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</si>
  <si>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</si>
  <si>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</si>
  <si>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</si>
  <si>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</si>
  <si>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</si>
  <si>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</si>
  <si>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</si>
  <si>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</si>
  <si>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</si>
  <si>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</si>
  <si>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</si>
  <si>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</si>
  <si>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</si>
  <si>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</si>
  <si>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</si>
  <si>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</si>
  <si>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</si>
  <si>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</si>
  <si>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</si>
  <si>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</si>
  <si>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</si>
  <si>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</si>
  <si>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</si>
  <si>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</si>
  <si>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</si>
  <si>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</si>
  <si>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</si>
  <si>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</si>
  <si>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</si>
  <si>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</si>
  <si>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</si>
  <si>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</si>
  <si>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</si>
  <si>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</si>
  <si>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</si>
  <si>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</si>
  <si>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</si>
  <si>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</si>
  <si>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</si>
  <si>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</si>
  <si>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</si>
  <si>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</si>
  <si>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</si>
  <si>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</si>
  <si>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</si>
  <si>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</si>
  <si>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</si>
  <si>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</si>
  <si>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</si>
  <si>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</si>
  <si>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</si>
  <si>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</si>
  <si>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</si>
  <si>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</si>
  <si>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</si>
  <si>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</si>
  <si>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</si>
  <si>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</si>
  <si>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</si>
  <si>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</si>
  <si>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</si>
  <si>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</si>
  <si>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</si>
  <si>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</si>
  <si>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</si>
  <si>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</si>
  <si>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</si>
  <si>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</si>
  <si>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</si>
  <si>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</si>
  <si>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</si>
  <si>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</si>
  <si>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</si>
  <si>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</si>
  <si>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</si>
  <si>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</si>
  <si>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</si>
  <si>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</si>
  <si>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</si>
  <si>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</si>
  <si>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</si>
  <si>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</si>
  <si>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</si>
  <si>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</si>
  <si>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</si>
  <si>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</si>
  <si>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</si>
  <si>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</si>
  <si>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</si>
  <si>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</si>
  <si>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</si>
  <si>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</si>
  <si>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</si>
  <si>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</si>
  <si>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</si>
  <si>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</si>
  <si>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</si>
  <si>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</si>
  <si>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</si>
  <si>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</si>
  <si>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</si>
  <si>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</si>
  <si>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</si>
  <si>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</si>
  <si>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</si>
  <si>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</si>
  <si>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</si>
  <si>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</si>
  <si>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</si>
  <si>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</si>
  <si>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</si>
  <si>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</si>
  <si>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</si>
  <si>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</si>
  <si>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</si>
  <si>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</si>
  <si>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</si>
  <si>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</si>
  <si>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</si>
  <si>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</si>
  <si>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</si>
  <si>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</si>
  <si>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</si>
  <si>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</si>
  <si>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</si>
  <si>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</si>
  <si>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</si>
  <si>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</si>
  <si>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</si>
  <si>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</si>
  <si>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</si>
  <si>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</si>
  <si>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</si>
  <si>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</si>
  <si>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</si>
  <si>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</si>
  <si>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</si>
  <si>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</si>
  <si>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</si>
  <si>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</si>
  <si>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</si>
  <si>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</si>
  <si>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</si>
  <si>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</si>
  <si>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</si>
  <si>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</si>
  <si>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</si>
  <si>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</si>
  <si>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</si>
  <si>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</si>
  <si>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</si>
  <si>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</si>
  <si>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</si>
  <si>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</si>
  <si>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</si>
  <si>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</si>
  <si>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</si>
  <si>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</si>
  <si>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</si>
  <si>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</si>
  <si>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</si>
  <si>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</si>
  <si>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</si>
  <si>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</si>
  <si>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</si>
  <si>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</si>
  <si>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</si>
  <si>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</si>
  <si>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</si>
  <si>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</si>
  <si>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</si>
  <si>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</si>
  <si>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</si>
  <si>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</si>
  <si>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</si>
  <si>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</si>
  <si>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</si>
  <si>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</si>
  <si>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</si>
  <si>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</si>
  <si>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</si>
  <si>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</si>
  <si>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</si>
  <si>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</si>
  <si>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</si>
  <si>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</si>
  <si>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</si>
  <si>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</si>
  <si>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</si>
  <si>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</si>
  <si>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</si>
  <si>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</si>
  <si>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</si>
  <si>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</si>
  <si>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</si>
  <si>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</si>
  <si>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</si>
  <si>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</si>
  <si>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</si>
  <si>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</si>
  <si>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</si>
  <si>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</si>
  <si>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</si>
  <si>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</si>
  <si>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</si>
  <si>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</si>
  <si>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</si>
  <si>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</si>
  <si>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</si>
  <si>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</si>
  <si>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</si>
  <si>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</si>
  <si>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</si>
  <si>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</si>
  <si>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</si>
  <si>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</si>
  <si>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</si>
  <si>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</si>
  <si>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</si>
  <si>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</si>
  <si>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</si>
  <si>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</si>
  <si>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</si>
  <si>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</si>
  <si>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</si>
  <si>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</si>
  <si>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</si>
  <si>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</si>
  <si>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</si>
  <si>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</si>
  <si>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</si>
  <si>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</si>
  <si>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</si>
  <si>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</si>
  <si>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</si>
  <si>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</si>
  <si>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</si>
  <si>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</si>
  <si>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</si>
  <si>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</si>
  <si>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</si>
  <si>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</si>
  <si>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</si>
  <si>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</si>
  <si>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</si>
  <si>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</si>
  <si>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</si>
  <si>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</si>
  <si>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</si>
  <si>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</si>
  <si>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</si>
  <si>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</si>
  <si>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</si>
  <si>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</si>
  <si>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</si>
  <si>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</si>
  <si>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</si>
  <si>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</si>
  <si>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</si>
  <si>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</si>
  <si>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</si>
  <si>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</si>
  <si>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</si>
  <si>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</si>
  <si>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</si>
  <si>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</si>
  <si>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</si>
  <si>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</si>
  <si>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</si>
  <si>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</si>
  <si>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</si>
  <si>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</si>
  <si>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</si>
  <si>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</si>
  <si>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</si>
  <si>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</si>
  <si>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</si>
  <si>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</si>
  <si>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</si>
  <si>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</si>
  <si>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</si>
  <si>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</si>
  <si>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</si>
  <si>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</si>
  <si>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</si>
  <si>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</si>
  <si>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</si>
  <si>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</si>
  <si>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</si>
  <si>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</si>
  <si>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</si>
  <si>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</si>
  <si>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</si>
  <si>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</si>
  <si>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</si>
  <si>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</si>
  <si>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</si>
  <si>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</si>
  <si>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</si>
  <si>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</si>
  <si>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</si>
  <si>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</si>
  <si>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</si>
  <si>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</si>
  <si>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</si>
  <si>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</si>
  <si>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</si>
  <si>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</si>
  <si>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</si>
  <si>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</si>
  <si>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</si>
  <si>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</si>
  <si>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</si>
  <si>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</si>
  <si>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</si>
  <si>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</si>
  <si>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</si>
  <si>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</si>
  <si>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</si>
  <si>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</si>
  <si>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</si>
  <si>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</si>
  <si>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</si>
  <si>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</si>
  <si>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</si>
  <si>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</si>
  <si>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</si>
  <si>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</si>
  <si>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</si>
  <si>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</si>
  <si>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</si>
  <si>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</si>
  <si>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</si>
  <si>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</si>
  <si>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</si>
  <si>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</si>
  <si>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</si>
  <si>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</si>
  <si>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</si>
  <si>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</si>
  <si>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</si>
  <si>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</si>
  <si>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</si>
  <si>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</si>
  <si>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</si>
  <si>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</si>
  <si>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</si>
  <si>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</si>
  <si>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</si>
  <si>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</si>
  <si>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</si>
  <si>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</si>
  <si>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</si>
  <si>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</si>
  <si>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</si>
  <si>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</si>
  <si>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</si>
  <si>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</si>
  <si>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</si>
  <si>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</si>
  <si>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</si>
  <si>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</si>
  <si>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</si>
  <si>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</si>
  <si>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</si>
  <si>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</si>
  <si>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</si>
  <si>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</si>
  <si>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</si>
  <si>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</si>
  <si>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</si>
  <si>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</si>
  <si>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</si>
  <si>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</si>
  <si>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</si>
  <si>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</si>
  <si>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</si>
  <si>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</si>
  <si>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</si>
  <si>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</si>
  <si>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</si>
  <si>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</si>
  <si>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</si>
  <si>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</si>
  <si>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</si>
  <si>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</si>
  <si>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</si>
  <si>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</si>
  <si>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</si>
  <si>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</si>
  <si>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</si>
  <si>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</si>
  <si>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</si>
  <si>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</si>
  <si>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</si>
  <si>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</si>
  <si>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</si>
  <si>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</si>
  <si>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</si>
  <si>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</si>
  <si>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</si>
  <si>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</si>
  <si>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</si>
  <si>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</si>
  <si>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</si>
  <si>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</si>
  <si>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</si>
  <si>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</si>
  <si>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</si>
  <si>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</si>
  <si>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</si>
  <si>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</si>
  <si>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</si>
  <si>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</si>
  <si>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</si>
  <si>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</si>
  <si>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</si>
  <si>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</si>
  <si>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</si>
  <si>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</si>
  <si>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</si>
  <si>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</si>
  <si>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</si>
  <si>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</si>
  <si>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</si>
  <si>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</si>
  <si>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</si>
  <si>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</si>
  <si>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</si>
  <si>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</si>
  <si>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</si>
  <si>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</si>
  <si>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</si>
  <si>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</si>
  <si>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</si>
  <si>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</si>
  <si>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</si>
  <si>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</si>
  <si>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</si>
  <si>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</si>
  <si>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</si>
  <si>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</si>
  <si>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</si>
  <si>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</si>
  <si>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</si>
  <si>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</si>
  <si>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</si>
  <si>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</si>
  <si>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</si>
  <si>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</si>
  <si>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</si>
  <si>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</si>
  <si>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</si>
  <si>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</si>
  <si>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</si>
  <si>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</si>
  <si>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</si>
  <si>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</si>
  <si>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</si>
  <si>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</si>
  <si>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</si>
  <si>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</si>
  <si>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</si>
  <si>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</si>
  <si>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</si>
  <si>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</si>
  <si>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</si>
  <si>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</si>
  <si>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</si>
  <si>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</si>
  <si>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</si>
  <si>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</si>
  <si>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</si>
  <si>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</si>
  <si>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</si>
  <si>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</si>
  <si>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</si>
  <si>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</si>
  <si>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</si>
  <si>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</si>
  <si>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</si>
  <si>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</si>
  <si>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</si>
  <si>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</si>
  <si>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</si>
  <si>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</si>
  <si>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</si>
  <si>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</si>
  <si>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</si>
  <si>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</si>
  <si>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</si>
  <si>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</si>
  <si>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</si>
  <si>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</si>
  <si>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</si>
  <si>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</si>
  <si>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</si>
  <si>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</si>
  <si>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</si>
  <si>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</si>
  <si>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</si>
  <si>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</si>
  <si>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</si>
  <si>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</si>
  <si>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</si>
  <si>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</si>
  <si>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</si>
  <si>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</si>
  <si>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</si>
  <si>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</si>
  <si>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</si>
  <si>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</si>
  <si>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</si>
  <si>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</si>
  <si>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</si>
  <si>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</si>
  <si>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</si>
  <si>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</si>
  <si>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</si>
  <si>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</si>
  <si>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</si>
  <si>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</si>
  <si>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</si>
  <si>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</si>
  <si>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</si>
  <si>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</si>
  <si>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</si>
  <si>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</si>
  <si>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</si>
  <si>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</si>
  <si>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</si>
  <si>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</si>
  <si>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</si>
  <si>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</si>
  <si>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</si>
  <si>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</si>
  <si>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</si>
  <si>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</si>
  <si>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</si>
  <si>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</si>
  <si>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</si>
  <si>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</si>
  <si>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</si>
  <si>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</si>
  <si>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</si>
  <si>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</si>
  <si>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</si>
  <si>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</si>
  <si>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</si>
  <si>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</si>
  <si>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</si>
  <si>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</si>
  <si>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</si>
  <si>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</si>
  <si>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</si>
  <si>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</si>
  <si>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</si>
  <si>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</si>
  <si>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</si>
  <si>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</si>
  <si>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</si>
  <si>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</si>
  <si>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</si>
  <si>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</si>
  <si>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</si>
  <si>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</si>
  <si>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</si>
  <si>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</si>
  <si>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</si>
  <si>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</si>
  <si>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</si>
  <si>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</si>
  <si>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</si>
  <si>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</si>
  <si>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</si>
  <si>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</si>
  <si>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</si>
  <si>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</si>
  <si>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</si>
  <si>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</si>
  <si>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</si>
  <si>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</si>
  <si>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</si>
  <si>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</si>
  <si>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</si>
  <si>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</si>
  <si>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</si>
  <si>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</si>
  <si>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</si>
  <si>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</si>
  <si>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</si>
  <si>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</si>
  <si>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</si>
  <si>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</si>
  <si>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</si>
  <si>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</si>
  <si>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</si>
  <si>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</si>
  <si>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</si>
  <si>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</si>
  <si>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</si>
  <si>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</si>
  <si>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</si>
  <si>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</si>
  <si>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</si>
  <si>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</si>
  <si>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</si>
  <si>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</si>
  <si>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</si>
  <si>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</si>
  <si>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</si>
  <si>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</si>
  <si>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</si>
  <si>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</si>
  <si>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</si>
  <si>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</si>
  <si>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</si>
  <si>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</si>
  <si>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</si>
  <si>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</si>
  <si>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</si>
  <si>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</si>
  <si>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</si>
  <si>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</si>
  <si>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</si>
  <si>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</si>
  <si>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</si>
  <si>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</si>
  <si>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</si>
  <si>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</si>
  <si>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</si>
  <si>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</si>
  <si>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</si>
  <si>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</si>
  <si>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</si>
  <si>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</si>
  <si>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</si>
  <si>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</si>
  <si>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</si>
  <si>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</si>
  <si>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</si>
  <si>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</si>
  <si>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</si>
  <si>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</si>
  <si>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</si>
  <si>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</si>
  <si>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</si>
  <si>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</si>
  <si>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</si>
  <si>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</si>
  <si>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</si>
  <si>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</si>
  <si>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</si>
  <si>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</si>
  <si>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</si>
  <si>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</si>
  <si>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</si>
  <si>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</si>
  <si>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</si>
  <si>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</si>
  <si>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</si>
  <si>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</si>
  <si>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</si>
  <si>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</si>
  <si>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</si>
  <si>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</si>
  <si>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</si>
  <si>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</si>
  <si>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</si>
  <si>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</si>
  <si>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</si>
  <si>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</si>
  <si>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</si>
  <si>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</si>
  <si>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</si>
  <si>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</si>
  <si>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</si>
  <si>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</si>
  <si>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</si>
  <si>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</si>
  <si>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</si>
  <si>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</si>
  <si>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</si>
  <si>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</si>
  <si>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</si>
  <si>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</si>
  <si>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</si>
  <si>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</si>
  <si>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</si>
  <si>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</si>
  <si>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</si>
  <si>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</si>
  <si>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</si>
  <si>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</si>
  <si>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</si>
  <si>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</si>
  <si>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</si>
  <si>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</si>
  <si>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</si>
  <si>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</si>
  <si>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</si>
  <si>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</si>
  <si>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</si>
  <si>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</si>
  <si>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</si>
  <si>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</si>
  <si>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</si>
  <si>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</si>
  <si>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</si>
  <si>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</si>
  <si>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</si>
  <si>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</si>
  <si>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</si>
  <si>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</si>
  <si>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</si>
  <si>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</si>
  <si>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</si>
  <si>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</si>
  <si>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</si>
  <si>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</si>
  <si>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</si>
  <si>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</si>
  <si>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</si>
  <si>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</si>
  <si>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</si>
  <si>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</si>
  <si>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</si>
  <si>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</si>
  <si>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</si>
  <si>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</si>
  <si>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</si>
  <si>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</si>
  <si>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</si>
  <si>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</si>
  <si>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</si>
  <si>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</si>
  <si>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</si>
  <si>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</si>
  <si>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</si>
  <si>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</si>
  <si>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</si>
  <si>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</si>
  <si>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</si>
  <si>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</si>
  <si>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</si>
  <si>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</si>
  <si>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</si>
  <si>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</si>
  <si>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</si>
  <si>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</si>
  <si>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</si>
  <si>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</si>
  <si>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</si>
  <si>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</si>
  <si>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</si>
  <si>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</si>
  <si>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</si>
  <si>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</si>
  <si>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</si>
  <si>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</si>
  <si>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</si>
  <si>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</si>
  <si>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</si>
  <si>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</si>
  <si>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</si>
  <si>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</si>
  <si>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</si>
  <si>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</si>
  <si>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</si>
  <si>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</si>
  <si>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</si>
  <si>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</si>
  <si>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</si>
  <si>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</si>
  <si>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</si>
  <si>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</si>
  <si>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</si>
  <si>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</si>
  <si>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</si>
  <si>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</si>
  <si>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</si>
  <si>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</si>
  <si>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</si>
  <si>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</si>
  <si>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</si>
  <si>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</si>
  <si>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</si>
  <si>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</si>
  <si>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</si>
  <si>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</si>
  <si>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</si>
  <si>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</si>
  <si>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</si>
  <si>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</si>
  <si>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</si>
  <si>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</si>
  <si>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</si>
  <si>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</si>
  <si>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</si>
  <si>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</si>
  <si>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</si>
  <si>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</si>
  <si>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</si>
  <si>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</si>
  <si>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</si>
  <si>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</si>
  <si>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</si>
  <si>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</si>
  <si>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</si>
  <si>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</si>
  <si>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</si>
  <si>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</si>
  <si>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</si>
  <si>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</si>
  <si>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</si>
  <si>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</si>
  <si>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</si>
  <si>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</si>
  <si>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</si>
  <si>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</si>
  <si>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</si>
  <si>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</si>
  <si>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</si>
  <si>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</si>
  <si>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</si>
  <si>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</si>
  <si>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</si>
  <si>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</si>
  <si>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</si>
  <si>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</si>
  <si>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</si>
  <si>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</si>
  <si>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</si>
  <si>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</si>
  <si>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</si>
  <si>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</si>
  <si>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</si>
  <si>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</si>
  <si>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</si>
  <si>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</si>
  <si>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</si>
  <si>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</si>
  <si>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</si>
  <si>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</si>
  <si>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</si>
  <si>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</si>
  <si>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</si>
  <si>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</si>
  <si>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</si>
  <si>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</si>
  <si>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</si>
  <si>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</si>
  <si>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</si>
  <si>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</si>
  <si>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</si>
  <si>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</si>
  <si>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</si>
  <si>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</si>
  <si>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</si>
  <si>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</si>
  <si>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</si>
  <si>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</si>
  <si>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</si>
  <si>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</si>
  <si>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</si>
  <si>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</si>
  <si>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</si>
  <si>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</si>
  <si>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</si>
  <si>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</si>
  <si>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</si>
  <si>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</si>
  <si>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</si>
  <si>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</si>
  <si>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</si>
  <si>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</si>
  <si>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</si>
  <si>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</si>
  <si>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</si>
  <si>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</si>
  <si>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</si>
  <si>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</si>
  <si>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</si>
  <si>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</si>
  <si>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</si>
  <si>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</si>
  <si>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</si>
  <si>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</si>
  <si>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</si>
  <si>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</si>
  <si>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</si>
  <si>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</si>
  <si>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</si>
  <si>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</si>
  <si>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</si>
  <si>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</si>
  <si>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</si>
  <si>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</si>
  <si>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</si>
  <si>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</si>
  <si>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</si>
  <si>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</si>
  <si>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</si>
  <si>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</si>
  <si>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</si>
  <si>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</si>
  <si>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</si>
  <si>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</si>
  <si>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</si>
  <si>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</si>
  <si>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</si>
  <si>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</si>
  <si>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</si>
  <si>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</si>
  <si>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</si>
  <si>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</si>
  <si>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</si>
  <si>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</si>
  <si>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</si>
  <si>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</si>
  <si>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</si>
  <si>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</si>
  <si>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</si>
  <si>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</si>
  <si>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</si>
  <si>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</si>
  <si>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</si>
  <si>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</si>
  <si>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</si>
  <si>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</si>
  <si>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</si>
  <si>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</si>
  <si>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</si>
  <si>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</si>
  <si>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</si>
  <si>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</si>
  <si>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</si>
  <si>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</si>
  <si>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</si>
  <si>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</si>
  <si>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</si>
  <si>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</si>
  <si>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</si>
  <si>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</si>
  <si>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</si>
  <si>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</si>
  <si>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</si>
  <si>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</si>
  <si>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</si>
  <si>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</si>
  <si>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</si>
  <si>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</si>
  <si>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</si>
  <si>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</si>
  <si>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</si>
  <si>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</si>
  <si>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</si>
  <si>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</si>
  <si>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</si>
  <si>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</si>
  <si>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</si>
  <si>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</si>
  <si>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</si>
  <si>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</si>
  <si>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</si>
  <si>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</si>
  <si>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</si>
  <si>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</si>
  <si>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</si>
  <si>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</si>
  <si>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</si>
  <si>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</si>
  <si>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</si>
  <si>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</si>
  <si>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</si>
  <si>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</si>
  <si>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</si>
  <si>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</si>
  <si>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</si>
  <si>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</si>
  <si>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</si>
  <si>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</si>
  <si>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</si>
  <si>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</si>
  <si>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</si>
  <si>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</si>
  <si>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</si>
  <si>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</si>
  <si>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</si>
  <si>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</si>
  <si>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</si>
  <si>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</si>
  <si>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</si>
  <si>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</si>
  <si>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</si>
  <si>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</si>
  <si>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</si>
  <si>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</si>
  <si>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</si>
  <si>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</si>
  <si>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</si>
  <si>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</si>
  <si>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</si>
  <si>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</si>
  <si>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</si>
  <si>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</si>
  <si>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</si>
  <si>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</si>
  <si>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</si>
  <si>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</si>
  <si>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</si>
  <si>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</si>
  <si>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</si>
  <si>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</si>
  <si>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</si>
  <si>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</si>
  <si>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</si>
  <si>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</si>
  <si>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</si>
  <si>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</si>
  <si>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</si>
  <si>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</si>
  <si>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</si>
  <si>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</si>
  <si>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</si>
  <si>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</si>
  <si>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</si>
  <si>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</si>
  <si>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</si>
  <si>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</si>
  <si>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</si>
  <si>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</si>
  <si>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</si>
  <si>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</si>
  <si>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</si>
  <si>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</si>
  <si>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</si>
  <si>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</si>
  <si>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</si>
  <si>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</si>
  <si>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</si>
  <si>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</si>
  <si>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</si>
  <si>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</si>
  <si>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</si>
  <si>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</si>
  <si>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</si>
  <si>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</si>
  <si>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</si>
  <si>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</si>
  <si>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</si>
  <si>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</si>
  <si>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</si>
  <si>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</si>
  <si>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</si>
  <si>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</si>
  <si>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</si>
  <si>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</si>
  <si>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</si>
  <si>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</si>
  <si>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</si>
  <si>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</si>
  <si>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</si>
  <si>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</si>
  <si>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</si>
  <si>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</si>
  <si>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</si>
  <si>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</si>
  <si>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</si>
  <si>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</si>
  <si>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</si>
  <si>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</si>
  <si>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</si>
  <si>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</si>
  <si>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</si>
  <si>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</si>
  <si>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</si>
  <si>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</si>
  <si>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</si>
  <si>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</si>
  <si>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</si>
  <si>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</si>
  <si>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</si>
  <si>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</si>
  <si>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</si>
  <si>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</si>
  <si>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</si>
  <si>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</si>
  <si>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</si>
  <si>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</si>
  <si>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</si>
  <si>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</si>
  <si>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</si>
  <si>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</si>
  <si>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</si>
  <si>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</si>
  <si>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</si>
  <si>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</si>
  <si>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</si>
  <si>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</si>
  <si>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</si>
  <si>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</si>
  <si>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</si>
  <si>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</si>
  <si>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</si>
  <si>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</si>
  <si>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</si>
  <si>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</si>
  <si>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</si>
  <si>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</si>
  <si>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</si>
  <si>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</si>
  <si>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</si>
  <si>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</si>
  <si>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</si>
  <si>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</si>
  <si>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</si>
  <si>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</si>
  <si>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</si>
  <si>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</si>
  <si>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</si>
  <si>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</si>
  <si>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</si>
  <si>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</si>
  <si>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</si>
  <si>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</si>
  <si>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</si>
  <si>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</si>
  <si>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</si>
  <si>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</si>
  <si>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</si>
  <si>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</si>
  <si>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</si>
  <si>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</si>
  <si>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</si>
  <si>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</si>
  <si>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</si>
  <si>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</si>
  <si>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</si>
  <si>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</si>
  <si>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</si>
  <si>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</si>
  <si>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</si>
  <si>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</si>
  <si>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</si>
  <si>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</si>
  <si>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</si>
  <si>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</si>
  <si>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</si>
  <si>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</si>
  <si>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</si>
  <si>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</si>
  <si>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</si>
  <si>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</si>
  <si>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</si>
  <si>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</si>
  <si>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</si>
  <si>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</si>
  <si>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</si>
  <si>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</si>
  <si>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</si>
  <si>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</si>
  <si>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</si>
  <si>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</si>
  <si>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</si>
  <si>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</si>
  <si>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</si>
  <si>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</si>
  <si>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</si>
  <si>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</si>
  <si>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</si>
  <si>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</si>
  <si>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</si>
  <si>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</si>
  <si>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</si>
  <si>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</si>
  <si>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</si>
  <si>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</si>
  <si>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</si>
  <si>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</si>
  <si>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</si>
  <si>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</si>
  <si>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</si>
  <si>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</si>
  <si>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</si>
  <si>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</si>
  <si>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</si>
  <si>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</si>
  <si>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</si>
  <si>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</si>
  <si>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</si>
  <si>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</si>
  <si>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</si>
  <si>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</si>
  <si>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</si>
  <si>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</si>
  <si>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</si>
  <si>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</si>
  <si>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</si>
  <si>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</si>
  <si>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</si>
  <si>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</si>
  <si>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</si>
  <si>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</si>
  <si>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</si>
  <si>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</si>
  <si>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</si>
  <si>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</si>
  <si>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</si>
  <si>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</si>
  <si>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</si>
  <si>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</si>
  <si>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</si>
  <si>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</si>
  <si>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</si>
  <si>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</si>
  <si>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</si>
  <si>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</si>
  <si>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</si>
  <si>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</si>
  <si>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</si>
  <si>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</si>
  <si>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</si>
  <si>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</si>
  <si>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</si>
  <si>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</si>
  <si>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</si>
  <si>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</si>
  <si>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</si>
  <si>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</si>
  <si>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</si>
  <si>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</si>
  <si>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</si>
  <si>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</si>
  <si>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</si>
  <si>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</si>
  <si>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</si>
  <si>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</si>
  <si>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</si>
  <si>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</si>
  <si>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</si>
  <si>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</si>
  <si>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</si>
  <si>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</si>
  <si>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</si>
  <si>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</si>
  <si>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</si>
  <si>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</si>
  <si>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</si>
  <si>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</si>
  <si>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</si>
  <si>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</si>
  <si>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</si>
  <si>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</si>
  <si>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</si>
  <si>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</si>
  <si>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</si>
  <si>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</si>
  <si>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</si>
  <si>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</si>
  <si>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</si>
  <si>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</si>
  <si>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</si>
  <si>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</si>
  <si>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</si>
  <si>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</si>
  <si>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</si>
  <si>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</si>
  <si>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</si>
  <si>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</si>
  <si>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</si>
  <si>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</si>
  <si>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</si>
  <si>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</si>
  <si>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</si>
  <si>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</si>
  <si>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</si>
  <si>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</si>
  <si>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</si>
  <si>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</si>
  <si>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</si>
  <si>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</si>
  <si>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</si>
  <si>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</si>
  <si>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</si>
  <si>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</si>
  <si>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</si>
  <si>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</si>
  <si>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</si>
  <si>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</si>
  <si>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</si>
  <si>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</si>
  <si>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</si>
  <si>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</si>
  <si>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</si>
  <si>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</si>
  <si>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</si>
  <si>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</si>
  <si>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</si>
  <si>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</si>
  <si>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</si>
  <si>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</si>
  <si>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</si>
  <si>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</si>
  <si>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</si>
  <si>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</si>
  <si>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</si>
  <si>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</si>
  <si>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</si>
  <si>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</si>
  <si>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</si>
  <si>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</si>
  <si>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</si>
  <si>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</si>
  <si>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</si>
  <si>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</si>
  <si>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</si>
  <si>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</si>
  <si>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</si>
  <si>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</si>
  <si>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</si>
  <si>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</si>
  <si>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</si>
  <si>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</si>
  <si>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</si>
  <si>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</si>
  <si>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</si>
  <si>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</si>
  <si>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</si>
  <si>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</si>
  <si>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</si>
  <si>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</si>
  <si>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</si>
  <si>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</si>
  <si>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</si>
  <si>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</si>
  <si>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</si>
  <si>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</si>
  <si>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</si>
  <si>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</si>
  <si>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</si>
  <si>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</si>
  <si>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</si>
  <si>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</si>
  <si>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</si>
  <si>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</si>
  <si>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</si>
  <si>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</si>
  <si>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</si>
  <si>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</si>
  <si>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</si>
  <si>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</si>
  <si>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</si>
  <si>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</si>
  <si>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</si>
  <si>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</si>
  <si>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</si>
  <si>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</si>
  <si>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</si>
  <si>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</si>
  <si>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</si>
  <si>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</si>
  <si>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</si>
  <si>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</si>
  <si>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</si>
  <si>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</si>
  <si>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</si>
  <si>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</si>
  <si>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</si>
  <si>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</si>
  <si>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</si>
  <si>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</si>
  <si>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</si>
  <si>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</si>
  <si>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</si>
  <si>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</si>
  <si>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</si>
  <si>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</si>
  <si>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</si>
  <si>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</si>
  <si>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</si>
  <si>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</si>
  <si>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</si>
  <si>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</si>
  <si>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</si>
  <si>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</si>
  <si>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</si>
  <si>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</si>
  <si>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</si>
  <si>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</si>
  <si>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</si>
  <si>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</si>
  <si>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</si>
  <si>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</si>
  <si>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</si>
  <si>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</si>
  <si>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</si>
  <si>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</si>
  <si>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</si>
  <si>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</si>
  <si>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</si>
  <si>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</si>
  <si>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</si>
  <si>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</si>
  <si>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</si>
  <si>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</si>
  <si>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</si>
  <si>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</si>
  <si>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</si>
  <si>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</si>
  <si>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</si>
  <si>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</si>
  <si>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</si>
  <si>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</si>
  <si>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</si>
  <si>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</si>
  <si>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</si>
  <si>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</si>
  <si>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</si>
  <si>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</si>
  <si>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</si>
  <si>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</si>
  <si>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</si>
  <si>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</si>
  <si>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</si>
  <si>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</si>
  <si>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</si>
  <si>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</si>
  <si>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</si>
  <si>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</si>
  <si>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</si>
  <si>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</si>
  <si>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</si>
  <si>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</si>
  <si>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</si>
  <si>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</si>
  <si>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</si>
  <si>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</si>
  <si>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</si>
  <si>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</si>
  <si>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</si>
  <si>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</si>
  <si>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</si>
  <si>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</si>
  <si>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</si>
  <si>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</si>
  <si>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</si>
  <si>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</si>
  <si>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</si>
  <si>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</si>
  <si>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</si>
  <si>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</si>
  <si>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</si>
  <si>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</si>
  <si>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</si>
  <si>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</si>
  <si>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</si>
  <si>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</si>
  <si>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</si>
  <si>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</si>
  <si>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</si>
  <si>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</si>
  <si>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</si>
  <si>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</si>
  <si>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</si>
  <si>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</si>
  <si>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</si>
  <si>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</si>
  <si>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</si>
  <si>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</si>
  <si>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</si>
  <si>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</si>
  <si>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</si>
  <si>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</si>
  <si>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</si>
  <si>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</si>
  <si>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</si>
  <si>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</si>
  <si>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</si>
  <si>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</si>
  <si>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</si>
  <si>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</si>
  <si>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</si>
  <si>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</si>
  <si>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</si>
  <si>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</si>
  <si>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</si>
  <si>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</si>
  <si>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</si>
  <si>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</si>
  <si>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</si>
  <si>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</si>
  <si>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</si>
  <si>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</si>
  <si>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</si>
  <si>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</si>
  <si>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</si>
  <si>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</si>
  <si>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</si>
  <si>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</si>
  <si>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</si>
  <si>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</si>
  <si>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</si>
  <si>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</si>
  <si>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</si>
  <si>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</si>
  <si>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</si>
  <si>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</si>
  <si>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</si>
  <si>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</si>
  <si>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</si>
  <si>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</si>
  <si>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</si>
  <si>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</si>
  <si>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</si>
  <si>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</si>
  <si>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</si>
  <si>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</si>
  <si>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</si>
  <si>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</si>
  <si>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</si>
  <si>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</si>
  <si>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</si>
  <si>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</si>
  <si>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</si>
  <si>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</si>
  <si>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</si>
  <si>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</si>
  <si>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</si>
  <si>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</si>
  <si>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</si>
  <si>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</si>
  <si>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</si>
  <si>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</si>
  <si>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</si>
  <si>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</si>
  <si>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</si>
  <si>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</si>
  <si>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</si>
  <si>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</si>
  <si>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</si>
  <si>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</si>
  <si>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</si>
  <si>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</si>
  <si>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</si>
  <si>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</si>
  <si>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</si>
  <si>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</si>
  <si>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</si>
  <si>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</si>
  <si>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</si>
  <si>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</si>
  <si>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</si>
  <si>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</si>
  <si>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</si>
  <si>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</si>
  <si>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</si>
  <si>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</si>
  <si>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</si>
  <si>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</si>
  <si>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</si>
  <si>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</si>
  <si>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</si>
  <si>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</si>
  <si>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</si>
  <si>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</si>
  <si>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</si>
  <si>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</si>
  <si>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</si>
  <si>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</si>
  <si>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</si>
  <si>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</si>
  <si>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</si>
  <si>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</si>
  <si>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</si>
  <si>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</si>
  <si>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</si>
  <si>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</si>
  <si>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</si>
  <si>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</si>
  <si>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</si>
  <si>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</si>
  <si>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</si>
  <si>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</si>
  <si>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</si>
  <si>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</si>
  <si>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</si>
  <si>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</si>
  <si>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</si>
  <si>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</si>
  <si>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</si>
  <si>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</si>
  <si>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</si>
  <si>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</si>
  <si>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</si>
  <si>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</si>
  <si>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</si>
  <si>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</si>
  <si>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</si>
  <si>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</si>
  <si>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</si>
  <si>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</si>
  <si>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</si>
  <si>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</si>
  <si>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</si>
  <si>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</si>
  <si>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</si>
  <si>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</si>
  <si>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</si>
  <si>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</si>
  <si>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</si>
  <si>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</si>
  <si>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</si>
  <si>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</si>
  <si>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</si>
  <si>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</si>
  <si>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</si>
  <si>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</si>
  <si>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</si>
  <si>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</si>
  <si>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</si>
  <si>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</si>
  <si>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</si>
  <si>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</si>
  <si>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</si>
  <si>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</si>
  <si>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</si>
  <si>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</si>
  <si>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</si>
  <si>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</si>
  <si>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</si>
  <si>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</si>
  <si>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</si>
  <si>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</si>
  <si>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</si>
  <si>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</si>
  <si>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</si>
  <si>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</si>
  <si>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</si>
  <si>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</si>
  <si>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</si>
  <si>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</si>
  <si>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</si>
  <si>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</si>
  <si>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</si>
  <si>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</si>
  <si>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</si>
  <si>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</si>
  <si>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</si>
  <si>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</si>
  <si>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</si>
  <si>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</si>
  <si>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</si>
  <si>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</si>
  <si>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</si>
  <si>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</si>
  <si>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</si>
  <si>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</si>
  <si>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</si>
  <si>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</si>
  <si>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</si>
  <si>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</si>
  <si>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</si>
  <si>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</si>
  <si>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</si>
  <si>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</si>
  <si>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</si>
  <si>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</si>
  <si>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</si>
  <si>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</si>
  <si>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</si>
  <si>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</si>
  <si>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</si>
  <si>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</si>
  <si>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</si>
  <si>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</si>
  <si>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</si>
  <si>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</si>
  <si>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</si>
  <si>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</si>
  <si>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</si>
  <si>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</si>
  <si>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</si>
  <si>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</si>
  <si>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</si>
  <si>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</si>
  <si>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</si>
  <si>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</si>
  <si>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</si>
  <si>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</si>
  <si>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</si>
  <si>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</si>
  <si>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</si>
  <si>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</si>
  <si>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</si>
  <si>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</si>
  <si>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</si>
  <si>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</si>
  <si>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</si>
  <si>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</si>
  <si>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</si>
  <si>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</si>
  <si>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</si>
  <si>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</si>
  <si>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</si>
  <si>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</si>
  <si>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</si>
  <si>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</si>
  <si>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</si>
  <si>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</si>
  <si>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</si>
  <si>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</si>
  <si>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</si>
  <si>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</si>
  <si>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</si>
  <si>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</si>
  <si>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</si>
  <si>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</si>
  <si>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</si>
  <si>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</si>
  <si>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</si>
  <si>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</si>
  <si>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</si>
  <si>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</si>
  <si>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</si>
  <si>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</si>
  <si>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</si>
  <si>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</si>
  <si>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</si>
  <si>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</si>
  <si>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</si>
  <si>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</si>
  <si>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</si>
  <si>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</si>
  <si>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</si>
  <si>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</si>
  <si>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</si>
  <si>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</si>
  <si>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</si>
  <si>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</si>
  <si>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</si>
  <si>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</si>
  <si>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</si>
  <si>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</si>
  <si>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</si>
  <si>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</si>
  <si>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</si>
  <si>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</si>
  <si>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</si>
  <si>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</si>
  <si>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</si>
  <si>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</si>
  <si>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</si>
  <si>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</si>
  <si>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</si>
  <si>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</si>
  <si>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</si>
  <si>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</si>
  <si>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</si>
  <si>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</si>
  <si>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</si>
  <si>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</si>
  <si>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</si>
  <si>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</si>
  <si>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</si>
  <si>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</si>
  <si>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</si>
  <si>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</si>
  <si>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</si>
  <si>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</si>
  <si>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</si>
  <si>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</si>
  <si>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</si>
  <si>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</si>
  <si>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</si>
  <si>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</si>
  <si>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</si>
  <si>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</si>
  <si>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</si>
  <si>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</si>
  <si>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</si>
  <si>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</si>
  <si>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</si>
  <si>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</si>
  <si>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</si>
  <si>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</si>
  <si>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</si>
  <si>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</si>
  <si>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</si>
  <si>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</si>
  <si>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</si>
  <si>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</si>
  <si>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</si>
  <si>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</si>
  <si>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</si>
  <si>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</si>
  <si>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</si>
  <si>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</si>
  <si>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</si>
  <si>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</si>
  <si>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</si>
  <si>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</si>
  <si>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</si>
  <si>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</si>
  <si>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</si>
  <si>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</si>
  <si>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</si>
  <si>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</si>
  <si>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</si>
  <si>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</si>
  <si>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</si>
  <si>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</si>
  <si>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</si>
  <si>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</si>
  <si>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</si>
  <si>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</si>
  <si>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</si>
  <si>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</si>
  <si>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</si>
  <si>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</si>
  <si>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</si>
  <si>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</si>
  <si>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</si>
  <si>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</si>
  <si>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</si>
  <si>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</si>
  <si>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</si>
  <si>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</si>
  <si>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</si>
  <si>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</si>
  <si>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</si>
  <si>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</si>
  <si>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</si>
  <si>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</si>
  <si>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</si>
  <si>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</si>
  <si>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</si>
  <si>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</si>
  <si>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</si>
  <si>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</si>
  <si>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</si>
  <si>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</si>
  <si>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</si>
  <si>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</si>
  <si>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</si>
  <si>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</si>
  <si>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</si>
  <si>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</si>
  <si>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</si>
  <si>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</si>
  <si>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</si>
  <si>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</si>
  <si>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</si>
  <si>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</si>
  <si>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</si>
  <si>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</si>
  <si>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</si>
  <si>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</si>
  <si>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</si>
  <si>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</si>
  <si>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</si>
  <si>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</si>
  <si>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</si>
  <si>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</si>
  <si>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</si>
  <si>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</si>
  <si>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</si>
  <si>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</si>
  <si>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</si>
  <si>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</si>
  <si>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</si>
  <si>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</si>
  <si>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</si>
  <si>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</si>
  <si>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</si>
  <si>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</si>
  <si>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</si>
  <si>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</si>
  <si>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</si>
  <si>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</si>
  <si>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</si>
  <si>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</si>
  <si>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</si>
  <si>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</si>
  <si>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</si>
  <si>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</si>
  <si>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</si>
  <si>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</si>
  <si>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</si>
  <si>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</si>
  <si>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</si>
  <si>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</si>
  <si>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</si>
  <si>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</si>
  <si>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</si>
  <si>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</si>
  <si>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</si>
  <si>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</si>
  <si>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</si>
  <si>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</si>
  <si>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</si>
  <si>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</si>
  <si>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</si>
  <si>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</si>
  <si>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</si>
  <si>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</si>
  <si>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</si>
  <si>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</si>
  <si>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</si>
  <si>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</si>
  <si>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</si>
  <si>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</si>
  <si>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</si>
  <si>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</si>
  <si>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</si>
  <si>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</si>
  <si>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</si>
  <si>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</si>
  <si>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</si>
  <si>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</si>
  <si>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</si>
  <si>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</si>
  <si>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</si>
  <si>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</si>
  <si>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</si>
  <si>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</si>
  <si>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</si>
  <si>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</si>
  <si>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</si>
  <si>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</si>
  <si>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</si>
  <si>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</si>
  <si>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</si>
  <si>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</si>
  <si>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</si>
  <si>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</si>
  <si>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</si>
  <si>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</si>
  <si>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</si>
  <si>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</si>
  <si>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</si>
  <si>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</si>
  <si>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</si>
  <si>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</si>
  <si>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</si>
  <si>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</si>
  <si>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</si>
  <si>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</si>
  <si>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</si>
  <si>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</si>
  <si>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</si>
  <si>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</si>
  <si>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</si>
  <si>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</si>
  <si>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</si>
  <si>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</si>
  <si>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</si>
  <si>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</si>
  <si>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</si>
  <si>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</si>
  <si>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</si>
  <si>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</si>
  <si>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</si>
  <si>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</si>
  <si>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</si>
  <si>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</si>
  <si>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</si>
  <si>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</si>
  <si>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</si>
  <si>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</si>
  <si>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</si>
  <si>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</si>
  <si>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</si>
  <si>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</si>
  <si>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</si>
  <si>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</si>
  <si>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</si>
  <si>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</si>
  <si>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</si>
  <si>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</si>
  <si>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</si>
  <si>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</si>
  <si>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</si>
  <si>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</si>
  <si>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</si>
  <si>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</si>
  <si>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</si>
  <si>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</si>
  <si>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</si>
  <si>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</si>
  <si>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</si>
  <si>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</si>
  <si>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</si>
  <si>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</si>
  <si>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</si>
  <si>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</si>
  <si>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</si>
  <si>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</si>
  <si>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</si>
  <si>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</si>
  <si>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</si>
  <si>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</si>
  <si>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</si>
  <si>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</si>
  <si>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</si>
  <si>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</si>
  <si>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</si>
  <si>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</si>
  <si>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</si>
  <si>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</si>
  <si>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</si>
  <si>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</si>
  <si>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</si>
  <si>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</si>
  <si>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</si>
  <si>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</si>
  <si>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</si>
  <si>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</si>
  <si>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</si>
  <si>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</si>
  <si>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</si>
  <si>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</si>
  <si>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</si>
  <si>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</si>
  <si>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</si>
  <si>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</si>
  <si>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</si>
  <si>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</si>
  <si>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</si>
  <si>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</si>
  <si>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</si>
  <si>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</si>
  <si>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</si>
  <si>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</si>
  <si>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</si>
  <si>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</si>
  <si>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</si>
  <si>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</si>
  <si>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</si>
  <si>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</si>
  <si>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</si>
  <si>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</si>
  <si>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</si>
  <si>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</si>
  <si>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</si>
  <si>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</si>
  <si>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</si>
  <si>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</si>
  <si>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</si>
  <si>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</si>
  <si>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</si>
  <si>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</si>
  <si>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</si>
  <si>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</si>
  <si>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</si>
  <si>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</si>
  <si>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</si>
  <si>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</si>
  <si>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</si>
  <si>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</si>
  <si>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</si>
  <si>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</si>
  <si>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</si>
  <si>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</si>
  <si>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</si>
  <si>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</si>
  <si>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</si>
  <si>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</si>
  <si>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</si>
  <si>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</si>
  <si>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</si>
  <si>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</si>
  <si>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</si>
  <si>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</si>
  <si>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</si>
  <si>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</si>
  <si>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</si>
  <si>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</si>
  <si>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</si>
  <si>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</si>
  <si>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</si>
  <si>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</si>
  <si>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</si>
  <si>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</si>
  <si>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</si>
  <si>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</si>
  <si>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</si>
  <si>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</si>
  <si>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</si>
  <si>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</si>
  <si>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</si>
  <si>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</si>
  <si>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</si>
  <si>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</si>
  <si>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</si>
  <si>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</si>
  <si>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</si>
  <si>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</si>
  <si>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</si>
  <si>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</si>
  <si>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</si>
  <si>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</si>
  <si>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</si>
  <si>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</si>
  <si>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</si>
  <si>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</si>
  <si>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</si>
  <si>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</si>
  <si>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</si>
  <si>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</si>
  <si>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</si>
  <si>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</si>
  <si>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</si>
  <si>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</si>
  <si>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</si>
  <si>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</si>
  <si>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</si>
  <si>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</si>
  <si>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</si>
  <si>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</si>
  <si>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</si>
  <si>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</si>
  <si>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</si>
  <si>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</si>
  <si>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</si>
  <si>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</si>
  <si>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</si>
  <si>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</si>
  <si>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</si>
  <si>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</si>
  <si>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</si>
  <si>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</si>
  <si>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</si>
  <si>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</si>
  <si>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</si>
  <si>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</si>
  <si>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</si>
  <si>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</si>
  <si>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</si>
  <si>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</si>
  <si>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</si>
  <si>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</si>
  <si>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</si>
  <si>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</si>
  <si>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</si>
  <si>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</si>
  <si>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</si>
  <si>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</si>
  <si>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</si>
  <si>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</si>
  <si>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</si>
  <si>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</si>
  <si>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</si>
  <si>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</si>
  <si>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</si>
  <si>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</si>
  <si>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</si>
  <si>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</si>
  <si>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</si>
  <si>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</si>
  <si>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</si>
  <si>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</si>
  <si>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</si>
  <si>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</si>
  <si>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</si>
  <si>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</si>
  <si>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</si>
  <si>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</si>
  <si>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</si>
  <si>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</si>
  <si>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</si>
  <si>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</si>
  <si>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</si>
  <si>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</si>
  <si>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</si>
  <si>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</si>
  <si>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</si>
  <si>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</si>
  <si>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</si>
  <si>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</si>
  <si>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</si>
  <si>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</si>
  <si>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</si>
  <si>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</si>
  <si>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</si>
  <si>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</si>
  <si>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</si>
  <si>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</si>
  <si>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</si>
  <si>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</si>
  <si>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</si>
  <si>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</si>
  <si>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</si>
  <si>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</si>
  <si>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</si>
  <si>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</si>
  <si>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</si>
  <si>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</si>
  <si>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</si>
  <si>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</si>
  <si>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</si>
  <si>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</si>
  <si>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</si>
  <si>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</si>
  <si>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</si>
  <si>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</si>
  <si>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</si>
  <si>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</si>
  <si>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</si>
  <si>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</si>
  <si>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</si>
  <si>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</si>
  <si>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</si>
  <si>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</si>
  <si>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</si>
  <si>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</si>
  <si>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</si>
  <si>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</si>
  <si>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</si>
  <si>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</si>
  <si>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</si>
  <si>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</si>
  <si>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</si>
  <si>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</si>
  <si>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</si>
  <si>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</si>
  <si>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</si>
  <si>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</si>
  <si>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</si>
  <si>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</si>
  <si>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</si>
  <si>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</si>
  <si>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</si>
  <si>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</si>
  <si>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</si>
  <si>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</si>
  <si>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</si>
  <si>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</si>
  <si>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</si>
  <si>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</si>
  <si>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</si>
  <si>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</si>
  <si>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</si>
  <si>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</si>
  <si>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</si>
  <si>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</si>
  <si>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</si>
  <si>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</si>
  <si>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</si>
  <si>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</si>
  <si>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</si>
  <si>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</si>
  <si>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</si>
  <si>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</si>
  <si>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</si>
  <si>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</si>
  <si>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</si>
  <si>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</si>
  <si>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</si>
  <si>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</si>
  <si>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</si>
  <si>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</si>
  <si>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</si>
  <si>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</si>
  <si>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</si>
  <si>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</si>
  <si>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</si>
  <si>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</si>
  <si>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</si>
  <si>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</si>
  <si>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</si>
  <si>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</si>
  <si>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</si>
  <si>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</si>
  <si>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</si>
  <si>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</si>
  <si>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</si>
  <si>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</si>
  <si>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</si>
  <si>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</si>
  <si>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</si>
  <si>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</si>
  <si>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</si>
  <si>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</si>
  <si>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</si>
  <si>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</si>
  <si>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</si>
  <si>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</si>
  <si>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</si>
  <si>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</si>
  <si>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</si>
  <si>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</si>
  <si>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</si>
  <si>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</si>
  <si>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</si>
  <si>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</si>
  <si>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</si>
  <si>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</si>
  <si>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</si>
  <si>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</si>
  <si>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</si>
  <si>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</si>
  <si>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</si>
  <si>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</si>
  <si>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</si>
  <si>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</si>
  <si>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</si>
  <si>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</si>
  <si>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</si>
  <si>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</si>
  <si>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</si>
  <si>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</si>
  <si>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</si>
  <si>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</si>
  <si>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</si>
  <si>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</si>
  <si>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</si>
  <si>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</si>
  <si>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</si>
  <si>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</si>
  <si>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</si>
  <si>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</si>
  <si>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</si>
  <si>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</si>
  <si>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</si>
  <si>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</si>
  <si>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</si>
  <si>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</si>
  <si>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</si>
  <si>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</si>
  <si>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</si>
  <si>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</si>
  <si>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</si>
  <si>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</si>
  <si>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</si>
  <si>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</si>
  <si>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</si>
  <si>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</si>
  <si>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</si>
  <si>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</si>
  <si>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</si>
  <si>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</si>
  <si>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</si>
  <si>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</si>
  <si>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</si>
  <si>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</si>
  <si>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</si>
  <si>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</si>
  <si>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</si>
  <si>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</si>
  <si>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</si>
  <si>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</si>
  <si>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</si>
  <si>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</si>
  <si>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</si>
  <si>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</si>
  <si>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</si>
  <si>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</si>
  <si>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</si>
  <si>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</si>
  <si>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</si>
  <si>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</si>
  <si>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</si>
  <si>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</si>
  <si>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</si>
  <si>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</si>
  <si>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</si>
  <si>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</si>
  <si>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</si>
  <si>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</si>
  <si>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</si>
  <si>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</si>
  <si>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</si>
  <si>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</si>
  <si>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</si>
  <si>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</si>
  <si>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</si>
  <si>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</si>
  <si>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</si>
  <si>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</si>
  <si>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</si>
  <si>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</si>
  <si>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</si>
  <si>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</si>
  <si>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</si>
  <si>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</si>
  <si>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</si>
  <si>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</si>
  <si>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</si>
  <si>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</si>
  <si>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</si>
  <si>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</si>
  <si>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</si>
  <si>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</si>
  <si>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</si>
  <si>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</si>
  <si>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</si>
  <si>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</si>
  <si>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</si>
  <si>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</si>
  <si>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</si>
  <si>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</si>
  <si>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</si>
  <si>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</si>
  <si>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</si>
  <si>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</si>
  <si>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</si>
  <si>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</si>
  <si>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</si>
  <si>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</si>
  <si>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</si>
  <si>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</si>
  <si>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</si>
  <si>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</si>
  <si>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</si>
  <si>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</si>
  <si>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</si>
  <si>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</si>
  <si>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</si>
  <si>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</si>
  <si>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</si>
  <si>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</si>
  <si>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</si>
  <si>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</si>
  <si>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</si>
  <si>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</si>
  <si>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</si>
  <si>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</si>
  <si>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</si>
  <si>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</si>
  <si>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</si>
  <si>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</si>
  <si>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</si>
  <si>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</si>
  <si>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</si>
  <si>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</si>
  <si>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</si>
  <si>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</si>
  <si>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</si>
  <si>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</si>
  <si>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</si>
  <si>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</si>
  <si>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</si>
  <si>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</si>
  <si>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</si>
  <si>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</si>
  <si>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</si>
  <si>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</si>
  <si>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</si>
  <si>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</si>
  <si>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</si>
  <si>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</si>
  <si>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</si>
  <si>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</si>
  <si>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</si>
  <si>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</si>
  <si>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</si>
  <si>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</si>
  <si>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</si>
  <si>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</si>
  <si>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</si>
  <si>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</si>
  <si>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</si>
  <si>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</si>
  <si>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</si>
  <si>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</si>
  <si>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</si>
  <si>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</si>
  <si>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</si>
  <si>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</si>
  <si>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</si>
  <si>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</si>
  <si>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</si>
  <si>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</si>
  <si>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</si>
  <si>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</si>
  <si>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</si>
  <si>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</si>
  <si>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</si>
  <si>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</si>
  <si>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</si>
  <si>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</si>
  <si>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</si>
  <si>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</si>
  <si>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</si>
  <si>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</si>
  <si>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</si>
  <si>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</si>
  <si>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</si>
  <si>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</si>
  <si>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</si>
  <si>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</si>
  <si>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</si>
  <si>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</si>
  <si>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</si>
  <si>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</si>
  <si>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</si>
  <si>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</si>
  <si>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</si>
  <si>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</si>
  <si>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</si>
  <si>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</si>
  <si>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</si>
  <si>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</si>
  <si>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</si>
  <si>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</si>
  <si>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</si>
  <si>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</si>
  <si>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</si>
  <si>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</si>
  <si>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</si>
  <si>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</si>
  <si>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</si>
  <si>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</si>
  <si>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</si>
  <si>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</si>
  <si>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</si>
  <si>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</si>
  <si>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</si>
  <si>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</si>
  <si>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</si>
  <si>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</si>
  <si>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</si>
  <si>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</si>
  <si>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</si>
  <si>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</si>
  <si>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</si>
  <si>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</si>
  <si>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</si>
  <si>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</si>
  <si>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</si>
  <si>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</si>
  <si>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</si>
  <si>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</si>
  <si>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</si>
  <si>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</si>
  <si>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</si>
  <si>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</si>
  <si>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</si>
  <si>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</si>
  <si>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</si>
  <si>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</si>
  <si>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</si>
  <si>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</si>
  <si>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</si>
  <si>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</si>
  <si>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</si>
  <si>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</si>
  <si>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</si>
  <si>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</si>
  <si>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</si>
  <si>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</si>
  <si>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</si>
  <si>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</si>
  <si>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</si>
  <si>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</si>
  <si>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</si>
  <si>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</si>
  <si>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</si>
  <si>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</si>
  <si>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</si>
  <si>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</si>
  <si>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</si>
  <si>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</si>
  <si>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</si>
  <si>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</si>
  <si>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</si>
  <si>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</si>
  <si>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</si>
  <si>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</si>
  <si>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</si>
  <si>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</si>
  <si>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</si>
  <si>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</si>
  <si>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</si>
  <si>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</si>
  <si>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</si>
  <si>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</si>
  <si>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</si>
  <si>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</si>
  <si>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</si>
  <si>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</si>
  <si>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</si>
  <si>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</si>
  <si>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</si>
  <si>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</si>
  <si>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</si>
  <si>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</si>
  <si>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</si>
  <si>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</si>
  <si>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</si>
  <si>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</si>
  <si>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</si>
  <si>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</si>
  <si>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</si>
  <si>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</si>
  <si>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</si>
  <si>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</si>
  <si>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</si>
  <si>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</si>
  <si>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</si>
  <si>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</si>
  <si>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</si>
  <si>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</si>
  <si>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</si>
  <si>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</si>
  <si>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</si>
  <si>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</si>
  <si>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</si>
  <si>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</si>
  <si>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</si>
  <si>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</si>
  <si>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</si>
  <si>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</si>
  <si>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</si>
  <si>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</si>
  <si>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</si>
  <si>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</si>
  <si>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</si>
  <si>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</si>
  <si>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</si>
  <si>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</si>
  <si>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</si>
  <si>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</si>
  <si>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</si>
  <si>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</si>
  <si>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</si>
  <si>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</si>
  <si>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</si>
  <si>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</si>
  <si>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</si>
  <si>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</si>
  <si>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</si>
  <si>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</si>
  <si>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</si>
  <si>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</si>
  <si>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</si>
  <si>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</si>
  <si>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</si>
  <si>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</si>
  <si>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</si>
  <si>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</si>
  <si>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</si>
  <si>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</si>
  <si>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</si>
  <si>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</si>
  <si>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</si>
  <si>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</si>
  <si>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</si>
  <si>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</si>
  <si>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</si>
  <si>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</si>
  <si>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</si>
  <si>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</si>
  <si>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</si>
  <si>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</si>
  <si>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</si>
  <si>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</si>
  <si>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</si>
  <si>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</si>
  <si>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</si>
  <si>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</si>
  <si>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</si>
  <si>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</si>
  <si>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</si>
  <si>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</si>
  <si>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</si>
  <si>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</si>
  <si>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</si>
  <si>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</si>
  <si>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</si>
  <si>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</si>
  <si>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</si>
  <si>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</si>
  <si>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</si>
  <si>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</si>
  <si>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</si>
  <si>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</si>
  <si>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</si>
  <si>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</si>
  <si>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</si>
  <si>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</si>
  <si>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</si>
  <si>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</si>
  <si>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</si>
  <si>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</si>
  <si>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</si>
  <si>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</si>
  <si>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</si>
  <si>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</si>
  <si>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</si>
  <si>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</si>
  <si>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</si>
  <si>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</si>
  <si>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</si>
  <si>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</si>
  <si>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</si>
  <si>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</si>
  <si>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</si>
  <si>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</si>
  <si>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</si>
  <si>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</si>
  <si>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</si>
  <si>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</si>
  <si>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</si>
  <si>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</si>
  <si>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</si>
  <si>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</si>
  <si>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</si>
  <si>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</si>
  <si>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</si>
  <si>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</si>
  <si>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</si>
  <si>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</si>
  <si>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</si>
  <si>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</si>
  <si>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</si>
  <si>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</si>
  <si>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</si>
  <si>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</si>
  <si>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</si>
  <si>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</si>
  <si>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</si>
  <si>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</si>
  <si>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</si>
  <si>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</si>
  <si>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</si>
  <si>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</si>
  <si>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</si>
  <si>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</si>
  <si>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</si>
  <si>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</si>
  <si>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</si>
  <si>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</si>
  <si>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</si>
  <si>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</si>
  <si>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</si>
  <si>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</si>
  <si>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</si>
  <si>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</si>
  <si>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</si>
  <si>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</si>
  <si>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</si>
  <si>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</si>
  <si>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</si>
  <si>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</si>
  <si>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</si>
  <si>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</si>
  <si>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</si>
  <si>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</si>
  <si>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</si>
  <si>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</si>
  <si>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</si>
  <si>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</si>
  <si>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</si>
  <si>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</si>
  <si>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</si>
  <si>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</si>
  <si>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</si>
  <si>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</si>
  <si>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</si>
  <si>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</si>
  <si>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</si>
  <si>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</si>
  <si>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</si>
  <si>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</si>
  <si>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</si>
  <si>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</si>
  <si>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</si>
  <si>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</si>
  <si>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</si>
  <si>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</si>
  <si>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</si>
  <si>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</si>
  <si>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</si>
  <si>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</si>
  <si>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</si>
  <si>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</si>
  <si>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</si>
  <si>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</si>
  <si>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</si>
  <si>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</si>
  <si>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</si>
  <si>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</si>
  <si>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</si>
  <si>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</si>
  <si>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</si>
  <si>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</si>
  <si>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</si>
  <si>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</si>
  <si>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</si>
  <si>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</si>
  <si>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</si>
  <si>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</si>
  <si>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</si>
  <si>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</si>
  <si>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</si>
  <si>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</si>
  <si>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</si>
  <si>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</si>
  <si>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</si>
  <si>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</si>
  <si>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</si>
  <si>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</si>
  <si>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</si>
  <si>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</si>
  <si>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</si>
  <si>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</si>
  <si>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</si>
  <si>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</si>
  <si>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</si>
  <si>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</si>
  <si>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</si>
  <si>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</si>
  <si>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</si>
  <si>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</si>
  <si>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</si>
  <si>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</si>
  <si>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</si>
  <si>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</si>
  <si>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</si>
  <si>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</si>
  <si>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</si>
  <si>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</si>
  <si>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</si>
  <si>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</si>
  <si>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</si>
  <si>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</si>
  <si>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</si>
  <si>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</si>
  <si>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</si>
  <si>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</si>
  <si>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</si>
  <si>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</si>
  <si>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</si>
  <si>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</si>
  <si>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</si>
  <si>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</si>
  <si>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</si>
  <si>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</si>
  <si>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</si>
  <si>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</si>
  <si>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</si>
  <si>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</si>
  <si>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</si>
  <si>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</si>
  <si>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</si>
  <si>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</si>
  <si>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</si>
  <si>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</si>
  <si>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</si>
  <si>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</si>
  <si>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</si>
  <si>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</si>
  <si>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</si>
  <si>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</si>
  <si>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</si>
  <si>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</si>
  <si>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</si>
  <si>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</si>
  <si>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</si>
  <si>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</si>
  <si>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</si>
  <si>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</si>
  <si>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</si>
  <si>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</si>
  <si>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</si>
  <si>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</si>
  <si>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</si>
  <si>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</si>
  <si>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</si>
  <si>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</si>
  <si>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</si>
  <si>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</si>
  <si>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</si>
  <si>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</si>
  <si>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</si>
  <si>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</si>
  <si>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</si>
  <si>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</si>
  <si>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</si>
  <si>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</si>
  <si>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</si>
  <si>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</si>
  <si>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</si>
  <si>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</si>
  <si>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</si>
  <si>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</si>
  <si>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</si>
  <si>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</si>
  <si>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</si>
  <si>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</si>
  <si>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</si>
  <si>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</si>
  <si>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</si>
  <si>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</si>
  <si>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</si>
  <si>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</si>
  <si>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</si>
  <si>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</si>
  <si>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</si>
  <si>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</si>
  <si>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</si>
  <si>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</si>
  <si>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</si>
  <si>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</si>
  <si>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</si>
  <si>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</si>
  <si>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</si>
  <si>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</si>
  <si>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</si>
  <si>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</si>
  <si>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</si>
  <si>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</si>
  <si>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</si>
  <si>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</si>
  <si>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</si>
  <si>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</si>
  <si>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</si>
  <si>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</si>
  <si>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</si>
  <si>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</si>
  <si>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</si>
  <si>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</si>
  <si>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</si>
  <si>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</si>
  <si>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</si>
  <si>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</si>
  <si>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</si>
  <si>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</si>
  <si>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</si>
  <si>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</si>
  <si>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</si>
  <si>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</si>
  <si>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</si>
  <si>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</si>
  <si>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</si>
  <si>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</si>
  <si>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</si>
  <si>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</si>
  <si>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</si>
  <si>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</si>
  <si>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</si>
  <si>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</si>
  <si>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</si>
  <si>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</si>
  <si>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</si>
  <si>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</si>
  <si>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</si>
  <si>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</si>
  <si>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</si>
  <si>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</si>
  <si>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</si>
  <si>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</si>
  <si>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</si>
  <si>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</si>
  <si>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</si>
  <si>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</si>
  <si>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</si>
  <si>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</si>
  <si>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</si>
  <si>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</si>
  <si>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</si>
  <si>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</si>
  <si>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</si>
  <si>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</si>
  <si>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</si>
  <si>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</si>
  <si>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</si>
  <si>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</si>
  <si>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</si>
  <si>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</si>
  <si>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</si>
  <si>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</si>
  <si>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</si>
  <si>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</si>
  <si>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</si>
  <si>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</si>
  <si>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</si>
  <si>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</si>
  <si>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</si>
  <si>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</si>
  <si>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</si>
  <si>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</si>
  <si>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</si>
  <si>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</si>
  <si>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</si>
  <si>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</si>
  <si>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</si>
  <si>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</si>
  <si>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</si>
  <si>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</si>
  <si>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</si>
  <si>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</si>
  <si>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</si>
  <si>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</si>
  <si>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</si>
  <si>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</si>
  <si>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</si>
  <si>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</si>
  <si>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</si>
  <si>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</si>
  <si>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</si>
  <si>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</si>
  <si>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</si>
  <si>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</si>
  <si>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</si>
  <si>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</si>
  <si>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</si>
  <si>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</si>
  <si>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</si>
  <si>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</si>
  <si>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</si>
  <si>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</si>
  <si>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</si>
  <si>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</si>
  <si>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</si>
  <si>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</si>
  <si>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</si>
  <si>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</si>
  <si>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</si>
  <si>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</si>
  <si>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</si>
  <si>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</si>
  <si>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</si>
  <si>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</si>
  <si>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</si>
  <si>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</si>
  <si>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</si>
  <si>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</si>
  <si>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</si>
  <si>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</si>
  <si>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</si>
  <si>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</si>
  <si>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</si>
  <si>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</si>
  <si>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</si>
  <si>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</si>
  <si>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</si>
  <si>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</si>
  <si>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</si>
  <si>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</si>
  <si>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</si>
  <si>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</si>
  <si>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</si>
  <si>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</si>
  <si>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</si>
  <si>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</si>
  <si>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</si>
  <si>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</si>
  <si>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</si>
  <si>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</si>
  <si>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</si>
  <si>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</si>
  <si>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</si>
  <si>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</si>
  <si>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</si>
  <si>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</si>
  <si>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</si>
  <si>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</si>
  <si>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</si>
  <si>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</si>
  <si>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</si>
  <si>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</si>
  <si>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</si>
  <si>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</si>
  <si>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</si>
  <si>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</si>
  <si>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</si>
  <si>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</si>
  <si>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</si>
  <si>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</si>
  <si>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</si>
  <si>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</si>
  <si>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</si>
  <si>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</si>
  <si>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</si>
  <si>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</si>
  <si>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</si>
  <si>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</si>
  <si>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</si>
  <si>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</si>
  <si>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</si>
  <si>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</si>
  <si>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</si>
  <si>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</si>
  <si>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</si>
  <si>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</si>
  <si>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</si>
  <si>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</si>
  <si>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</si>
  <si>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</si>
  <si>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</si>
  <si>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</si>
  <si>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</si>
  <si>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</si>
  <si>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</si>
  <si>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</si>
  <si>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</si>
  <si>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</si>
  <si>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</si>
  <si>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</si>
  <si>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</si>
  <si>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</si>
  <si>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</si>
  <si>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</si>
  <si>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</si>
  <si>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</si>
  <si>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</si>
  <si>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</si>
  <si>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</si>
  <si>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</si>
  <si>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</si>
  <si>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</si>
  <si>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</si>
  <si>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</si>
  <si>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</si>
  <si>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</si>
  <si>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</si>
  <si>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</si>
  <si>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</si>
  <si>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</si>
  <si>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</si>
  <si>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</si>
  <si>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</si>
  <si>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</si>
  <si>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</si>
  <si>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</si>
  <si>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</si>
  <si>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</si>
  <si>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</si>
  <si>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</si>
  <si>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</si>
  <si>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</si>
  <si>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</si>
  <si>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</si>
  <si>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</si>
  <si>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</si>
  <si>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</si>
  <si>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</si>
  <si>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</si>
  <si>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</si>
  <si>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</si>
  <si>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</si>
  <si>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</si>
  <si>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</si>
  <si>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</si>
  <si>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</si>
  <si>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</si>
  <si>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</si>
  <si>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</si>
  <si>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</si>
  <si>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</si>
  <si>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</si>
  <si>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</si>
  <si>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</si>
  <si>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</si>
  <si>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</si>
  <si>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</si>
  <si>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</si>
  <si>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</si>
  <si>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</si>
  <si>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</si>
  <si>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</si>
  <si>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</si>
  <si>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</si>
  <si>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</si>
  <si>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</si>
  <si>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</si>
  <si>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</si>
  <si>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</si>
  <si>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</si>
  <si>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</si>
  <si>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</si>
  <si>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</si>
  <si>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</si>
  <si>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</si>
  <si>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</si>
  <si>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</si>
  <si>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</si>
  <si>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</si>
  <si>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</si>
  <si>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</si>
  <si>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</si>
  <si>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</si>
  <si>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</si>
  <si>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</si>
  <si>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</si>
  <si>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</si>
  <si>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</si>
  <si>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</si>
  <si>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</si>
  <si>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</si>
  <si>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</si>
  <si>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</si>
  <si>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</si>
  <si>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</si>
  <si>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</si>
  <si>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</si>
  <si>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</si>
  <si>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</si>
  <si>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</si>
  <si>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</si>
  <si>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</si>
  <si>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</si>
  <si>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</si>
  <si>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</si>
  <si>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</si>
  <si>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</si>
  <si>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</si>
  <si>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</si>
  <si>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</si>
  <si>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</si>
  <si>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</si>
  <si>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</si>
  <si>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</si>
  <si>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</si>
  <si>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</si>
  <si>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</si>
  <si>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</si>
  <si>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</si>
  <si>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</si>
  <si>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</si>
  <si>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</si>
  <si>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</si>
  <si>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</si>
  <si>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</si>
  <si>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</si>
  <si>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</si>
  <si>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</si>
  <si>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</si>
  <si>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</si>
  <si>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</si>
  <si>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</si>
  <si>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</si>
  <si>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</si>
  <si>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</si>
  <si>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</si>
  <si>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</si>
  <si>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</si>
  <si>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</si>
  <si>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</si>
  <si>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</si>
  <si>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</si>
  <si>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</si>
  <si>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</si>
  <si>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</si>
  <si>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</si>
  <si>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</si>
  <si>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</si>
  <si>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</si>
  <si>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</si>
  <si>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</si>
  <si>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</si>
  <si>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</si>
  <si>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</si>
  <si>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</si>
  <si>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</si>
  <si>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</si>
  <si>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</si>
  <si>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</si>
  <si>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</si>
  <si>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</si>
  <si>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</si>
  <si>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</si>
  <si>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</si>
  <si>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</si>
  <si>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</si>
  <si>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</si>
  <si>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</si>
  <si>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</si>
  <si>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</si>
  <si>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</si>
  <si>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</si>
  <si>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</si>
  <si>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</si>
  <si>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</si>
  <si>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</si>
  <si>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</si>
  <si>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</si>
  <si>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</si>
  <si>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</si>
  <si>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</si>
  <si>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</si>
  <si>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</si>
  <si>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</si>
  <si>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</si>
  <si>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</si>
  <si>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</si>
  <si>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</si>
  <si>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</si>
  <si>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</si>
  <si>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</si>
  <si>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</si>
  <si>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</si>
  <si>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</si>
  <si>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</si>
  <si>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</si>
  <si>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</si>
  <si>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</si>
  <si>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</si>
  <si>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</si>
  <si>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</si>
  <si>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</si>
  <si>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</si>
  <si>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</si>
  <si>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</si>
  <si>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</si>
  <si>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</si>
  <si>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</si>
  <si>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</si>
  <si>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</si>
  <si>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</si>
  <si>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</si>
  <si>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</si>
  <si>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</si>
  <si>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</si>
  <si>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</si>
  <si>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</si>
  <si>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</si>
  <si>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</si>
  <si>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</si>
  <si>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</si>
  <si>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</si>
  <si>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</si>
  <si>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</si>
  <si>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</si>
  <si>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</si>
  <si>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</si>
  <si>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</si>
  <si>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</si>
  <si>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</si>
  <si>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</si>
  <si>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</si>
  <si>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</si>
  <si>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</si>
  <si>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</si>
  <si>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</si>
  <si>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</si>
  <si>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</si>
  <si>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</si>
  <si>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</si>
  <si>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</si>
  <si>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</si>
  <si>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</si>
  <si>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</si>
  <si>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</si>
  <si>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</si>
  <si>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</si>
  <si>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</si>
  <si>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</si>
  <si>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</si>
  <si>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</si>
  <si>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</si>
  <si>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</si>
  <si>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</si>
  <si>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</si>
  <si>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</si>
  <si>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</si>
  <si>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</si>
  <si>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</si>
  <si>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</si>
  <si>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</si>
  <si>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</si>
  <si>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</si>
  <si>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</si>
  <si>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</si>
  <si>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</si>
  <si>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</si>
  <si>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</si>
  <si>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</si>
  <si>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</si>
  <si>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</si>
  <si>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</si>
  <si>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</si>
  <si>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</si>
  <si>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</si>
  <si>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</si>
  <si>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</si>
  <si>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</si>
  <si>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</si>
  <si>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</si>
  <si>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</si>
  <si>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</si>
  <si>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</si>
  <si>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</si>
  <si>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</si>
  <si>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</si>
  <si>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</si>
  <si>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</si>
  <si>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</si>
  <si>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</si>
  <si>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</si>
  <si>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</si>
  <si>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</si>
  <si>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</si>
  <si>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</si>
  <si>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</si>
  <si>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</si>
  <si>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</si>
  <si>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</si>
  <si>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</si>
  <si>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</si>
  <si>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</si>
  <si>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</si>
  <si>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</si>
  <si>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</si>
  <si>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</si>
  <si>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</si>
  <si>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</si>
  <si>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</si>
  <si>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</si>
  <si>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</si>
  <si>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</si>
  <si>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</si>
  <si>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</si>
  <si>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</si>
  <si>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</si>
  <si>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</si>
  <si>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</si>
  <si>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</si>
  <si>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</si>
  <si>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</si>
  <si>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</si>
  <si>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</si>
  <si>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</si>
  <si>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</si>
  <si>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</si>
  <si>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</si>
  <si>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</si>
  <si>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</si>
  <si>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</si>
  <si>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</si>
  <si>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</si>
  <si>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</si>
  <si>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</si>
  <si>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</si>
  <si>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</si>
  <si>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</si>
  <si>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</si>
  <si>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</si>
  <si>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</si>
  <si>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</si>
  <si>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</si>
  <si>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</si>
  <si>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</si>
  <si>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</si>
  <si>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</si>
  <si>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</si>
  <si>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</si>
  <si>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</si>
  <si>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</si>
  <si>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</si>
  <si>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</si>
  <si>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</si>
  <si>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</si>
  <si>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</si>
  <si>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</si>
  <si>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</si>
  <si>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</si>
  <si>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</si>
  <si>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</si>
  <si>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</si>
  <si>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</si>
  <si>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</si>
  <si>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</si>
  <si>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</si>
  <si>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</si>
  <si>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</si>
  <si>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</si>
  <si>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</si>
  <si>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</si>
  <si>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</si>
  <si>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</si>
  <si>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</si>
  <si>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</si>
  <si>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</si>
  <si>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</si>
  <si>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</si>
  <si>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</si>
  <si>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</si>
  <si>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</si>
  <si>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</si>
  <si>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</si>
  <si>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</si>
  <si>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</si>
  <si>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</si>
  <si>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</si>
  <si>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</si>
  <si>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</si>
  <si>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</si>
  <si>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</si>
  <si>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</si>
  <si>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</si>
  <si>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</si>
  <si>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</si>
  <si>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</si>
  <si>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</si>
  <si>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</si>
  <si>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</si>
  <si>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</si>
  <si>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</si>
  <si>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</si>
  <si>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</si>
  <si>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</si>
  <si>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</si>
  <si>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</si>
  <si>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</si>
  <si>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</si>
  <si>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</si>
  <si>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</si>
  <si>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</si>
  <si>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</si>
  <si>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</si>
  <si>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</si>
  <si>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</si>
  <si>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</si>
  <si>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</si>
  <si>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</si>
  <si>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</si>
  <si>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</si>
  <si>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</si>
  <si>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</si>
  <si>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</si>
  <si>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</si>
  <si>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</si>
  <si>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</si>
  <si>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</si>
  <si>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</si>
  <si>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</si>
  <si>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</si>
  <si>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</si>
  <si>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</si>
  <si>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</si>
  <si>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</si>
  <si>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</si>
  <si>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</si>
  <si>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</si>
  <si>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</si>
  <si>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</si>
  <si>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</si>
  <si>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</si>
  <si>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</si>
  <si>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</si>
  <si>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</si>
  <si>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</si>
  <si>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</si>
  <si>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</si>
  <si>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</si>
  <si>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</si>
  <si>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</si>
  <si>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</si>
  <si>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</si>
  <si>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</si>
  <si>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</si>
  <si>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</si>
  <si>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</si>
  <si>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</si>
  <si>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</si>
  <si>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</si>
  <si>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</si>
  <si>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</si>
  <si>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</si>
  <si>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</si>
  <si>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</si>
  <si>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</si>
  <si>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</si>
  <si>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</si>
  <si>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</si>
  <si>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</si>
  <si>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</si>
  <si>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</si>
  <si>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</si>
  <si>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</si>
  <si>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</si>
  <si>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</si>
  <si>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</si>
  <si>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</si>
  <si>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</si>
  <si>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</si>
  <si>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</si>
  <si>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</si>
  <si>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</si>
  <si>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</si>
  <si>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</si>
  <si>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</si>
  <si>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</si>
  <si>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</si>
  <si>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</si>
  <si>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</si>
  <si>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</si>
  <si>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</si>
  <si>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</si>
  <si>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</si>
  <si>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</si>
  <si>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</si>
  <si>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</si>
  <si>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</si>
  <si>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</si>
  <si>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</si>
  <si>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</si>
  <si>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</si>
  <si>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</si>
  <si>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</si>
  <si>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</si>
  <si>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</si>
  <si>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</si>
  <si>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</si>
  <si>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</si>
  <si>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</si>
  <si>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</si>
  <si>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</si>
  <si>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</si>
  <si>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</si>
  <si>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</si>
  <si>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</si>
  <si>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</si>
  <si>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</si>
  <si>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</si>
  <si>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</si>
  <si>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</si>
  <si>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</si>
  <si>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</si>
  <si>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</si>
  <si>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</si>
  <si>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</si>
  <si>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</si>
  <si>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</si>
  <si>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</si>
  <si>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</si>
  <si>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</si>
  <si>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</si>
  <si>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</si>
  <si>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</si>
  <si>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</si>
  <si>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</si>
  <si>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</si>
  <si>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</si>
  <si>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</si>
  <si>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</si>
  <si>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</si>
  <si>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</si>
  <si>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</si>
  <si>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</si>
  <si>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</si>
  <si>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</si>
  <si>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</si>
  <si>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</si>
  <si>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</si>
  <si>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</si>
  <si>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</si>
  <si>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</si>
  <si>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</si>
  <si>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</si>
  <si>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</si>
  <si>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</si>
  <si>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</si>
  <si>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</si>
  <si>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</si>
  <si>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</si>
  <si>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</si>
  <si>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</si>
  <si>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</si>
  <si>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</si>
  <si>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</si>
  <si>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</si>
  <si>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</si>
  <si>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</si>
  <si>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</si>
  <si>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</si>
  <si>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</si>
  <si>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</si>
  <si>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</si>
  <si>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</si>
  <si>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</si>
  <si>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</si>
  <si>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</si>
  <si>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</si>
  <si>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</si>
  <si>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</si>
  <si>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</si>
  <si>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</si>
  <si>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</si>
  <si>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</si>
  <si>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</si>
  <si>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</si>
  <si>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</si>
  <si>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</si>
  <si>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</si>
  <si>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</si>
  <si>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</si>
  <si>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</si>
  <si>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</si>
  <si>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</si>
  <si>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</si>
  <si>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</si>
  <si>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</si>
  <si>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</si>
  <si>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</si>
  <si>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</si>
  <si>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</si>
  <si>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</si>
  <si>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</si>
  <si>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</si>
  <si>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</si>
  <si>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</si>
  <si>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</si>
  <si>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</si>
  <si>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</si>
  <si>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</si>
  <si>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</si>
  <si>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</si>
  <si>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</si>
  <si>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</si>
  <si>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</si>
  <si>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</si>
  <si>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</si>
  <si>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</si>
  <si>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</si>
  <si>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</si>
  <si>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</si>
  <si>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</si>
  <si>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</si>
  <si>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</si>
  <si>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</si>
  <si>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</si>
  <si>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</si>
  <si>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</si>
  <si>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</si>
  <si>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</si>
  <si>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</si>
  <si>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</si>
  <si>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</si>
  <si>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</si>
  <si>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</si>
  <si>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</si>
  <si>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</si>
  <si>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</si>
  <si>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</si>
  <si>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</si>
  <si>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</si>
  <si>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</si>
  <si>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</si>
  <si>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</si>
  <si>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</si>
  <si>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</si>
  <si>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</si>
  <si>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</si>
  <si>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</si>
  <si>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</si>
  <si>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</si>
  <si>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</si>
  <si>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</si>
  <si>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</si>
  <si>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</si>
  <si>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</si>
  <si>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</si>
  <si>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</si>
  <si>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</si>
  <si>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</si>
  <si>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</si>
  <si>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</si>
  <si>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</si>
  <si>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</si>
  <si>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</si>
  <si>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</si>
  <si>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</si>
  <si>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</si>
  <si>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</si>
  <si>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</si>
  <si>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</si>
  <si>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</si>
  <si>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</si>
  <si>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</si>
  <si>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</si>
  <si>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</si>
  <si>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</si>
  <si>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</si>
  <si>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</si>
  <si>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</si>
  <si>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</si>
  <si>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</si>
  <si>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</si>
  <si>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</si>
  <si>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</si>
  <si>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</si>
  <si>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</si>
  <si>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</si>
  <si>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</si>
  <si>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</si>
  <si>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</si>
  <si>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</si>
  <si>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</si>
  <si>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</si>
  <si>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</si>
  <si>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</si>
  <si>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</si>
  <si>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</si>
  <si>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</si>
  <si>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</si>
  <si>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</si>
  <si>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</si>
  <si>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</si>
  <si>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</si>
  <si>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</si>
  <si>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</si>
  <si>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</si>
  <si>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</si>
  <si>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</si>
  <si>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</si>
  <si>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</si>
  <si>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</si>
  <si>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</si>
  <si>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</si>
  <si>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</si>
  <si>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</si>
  <si>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</si>
  <si>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</si>
  <si>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</si>
  <si>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</si>
  <si>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</si>
  <si>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</si>
  <si>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</si>
  <si>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</si>
  <si>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</si>
  <si>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</si>
  <si>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</si>
  <si>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</si>
  <si>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</si>
  <si>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</si>
  <si>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</si>
  <si>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</si>
  <si>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</si>
  <si>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</si>
  <si>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</si>
  <si>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</si>
  <si>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</si>
  <si>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</si>
  <si>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</si>
  <si>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</si>
  <si>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</si>
  <si>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</si>
  <si>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</si>
  <si>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</si>
  <si>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</si>
  <si>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</si>
  <si>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</si>
  <si>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</si>
  <si>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</si>
  <si>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</si>
  <si>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</si>
  <si>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</si>
  <si>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</si>
  <si>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</si>
  <si>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</si>
  <si>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</si>
  <si>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</si>
  <si>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</si>
  <si>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</si>
  <si>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</si>
  <si>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</si>
  <si>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</si>
  <si>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</si>
  <si>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</si>
  <si>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</si>
  <si>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</si>
  <si>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</si>
  <si>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</si>
  <si>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</si>
  <si>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</si>
  <si>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</si>
  <si>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</si>
  <si>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</si>
  <si>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</si>
  <si>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</si>
  <si>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</si>
  <si>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</si>
  <si>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</si>
  <si>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</si>
  <si>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</si>
  <si>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</si>
  <si>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</si>
  <si>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</si>
  <si>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</si>
  <si>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</si>
  <si>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</si>
  <si>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</si>
  <si>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</si>
  <si>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</si>
  <si>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</si>
  <si>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</si>
  <si>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</si>
  <si>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</si>
  <si>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</si>
  <si>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</si>
  <si>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</si>
  <si>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</si>
  <si>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</si>
  <si>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</si>
  <si>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</si>
  <si>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</si>
  <si>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</si>
  <si>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</si>
  <si>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</si>
  <si>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</si>
  <si>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</si>
  <si>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</si>
  <si>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</si>
  <si>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</si>
  <si>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</si>
  <si>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</si>
  <si>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</si>
  <si>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</si>
  <si>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</si>
  <si>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</si>
  <si>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</si>
  <si>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</si>
  <si>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</si>
  <si>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</si>
  <si>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</si>
  <si>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</si>
  <si>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</si>
  <si>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</si>
  <si>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</si>
  <si>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</si>
  <si>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</si>
  <si>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</si>
  <si>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</si>
  <si>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</si>
  <si>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</si>
  <si>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</si>
  <si>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</si>
  <si>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</si>
  <si>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</si>
  <si>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</si>
  <si>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</si>
  <si>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</si>
  <si>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</si>
  <si>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</si>
  <si>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</si>
  <si>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</si>
  <si>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</si>
  <si>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</si>
  <si>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</si>
  <si>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</si>
  <si>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</si>
  <si>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</si>
  <si>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</si>
  <si>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</si>
  <si>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</si>
  <si>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</si>
  <si>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</si>
  <si>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</si>
  <si>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</si>
  <si>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</si>
  <si>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</si>
  <si>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</si>
  <si>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</si>
  <si>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</si>
  <si>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</si>
  <si>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</si>
  <si>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</si>
  <si>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</si>
  <si>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</si>
  <si>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</si>
  <si>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</si>
  <si>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</si>
  <si>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</si>
  <si>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</si>
  <si>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</si>
  <si>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</si>
  <si>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</si>
  <si>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</si>
  <si>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</si>
  <si>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</si>
  <si>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</si>
  <si>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</si>
  <si>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</si>
  <si>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</si>
  <si>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</si>
  <si>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</si>
  <si>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</si>
  <si>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</si>
  <si>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</si>
  <si>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</si>
  <si>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</si>
  <si>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</si>
  <si>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</si>
  <si>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</si>
  <si>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</si>
  <si>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</si>
  <si>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</si>
  <si>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</si>
  <si>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</si>
  <si>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</si>
  <si>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</si>
  <si>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</si>
  <si>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</si>
  <si>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</si>
  <si>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</si>
  <si>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</si>
  <si>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</si>
  <si>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</si>
  <si>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</si>
  <si>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</si>
  <si>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</si>
  <si>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</si>
  <si>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</si>
  <si>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</si>
  <si>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</si>
  <si>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</si>
  <si>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</si>
  <si>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</si>
  <si>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</si>
  <si>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</si>
  <si>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</si>
  <si>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</si>
  <si>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</si>
  <si>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</si>
  <si>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</si>
  <si>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</si>
  <si>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</si>
  <si>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</si>
  <si>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</si>
  <si>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</si>
  <si>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</si>
  <si>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</si>
  <si>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</si>
  <si>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</si>
  <si>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</si>
  <si>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</si>
  <si>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</si>
  <si>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</si>
  <si>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</si>
  <si>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</si>
  <si>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</si>
  <si>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</si>
  <si>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</si>
  <si>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</si>
  <si>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</si>
  <si>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</si>
  <si>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</si>
  <si>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</si>
  <si>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</si>
  <si>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</si>
  <si>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</si>
  <si>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</si>
  <si>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</si>
  <si>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</si>
  <si>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</si>
  <si>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</si>
  <si>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</si>
  <si>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</si>
  <si>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</si>
  <si>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</si>
  <si>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</si>
  <si>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</si>
  <si>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</si>
  <si>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</si>
  <si>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</si>
  <si>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</si>
  <si>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</si>
  <si>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</si>
  <si>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</si>
  <si>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</si>
  <si>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</si>
  <si>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</si>
  <si>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</si>
  <si>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</si>
  <si>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</si>
  <si>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</si>
  <si>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</si>
  <si>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</si>
  <si>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</si>
  <si>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</si>
  <si>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</si>
  <si>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</si>
  <si>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</si>
  <si>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</si>
  <si>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</si>
  <si>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</si>
  <si>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</si>
  <si>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</si>
  <si>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</si>
  <si>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</si>
  <si>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</si>
  <si>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</si>
  <si>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</si>
  <si>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</si>
  <si>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</si>
  <si>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</si>
  <si>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</si>
  <si>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</si>
  <si>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</si>
  <si>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</si>
  <si>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</si>
  <si>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</si>
  <si>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</si>
  <si>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</si>
  <si>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</si>
  <si>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</si>
  <si>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</si>
  <si>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</si>
  <si>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</si>
  <si>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</si>
  <si>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</si>
  <si>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</si>
  <si>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</si>
  <si>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</si>
  <si>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</si>
  <si>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</si>
  <si>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</si>
  <si>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</si>
  <si>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</si>
  <si>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</si>
  <si>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</si>
  <si>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</si>
  <si>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</si>
  <si>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</si>
  <si>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</si>
  <si>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</si>
  <si>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</si>
  <si>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</si>
  <si>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</si>
  <si>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</si>
  <si>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</si>
  <si>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</si>
  <si>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</si>
  <si>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</si>
  <si>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</si>
  <si>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</si>
  <si>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</si>
  <si>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</si>
  <si>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</si>
  <si>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</si>
  <si>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</si>
  <si>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</si>
  <si>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</si>
  <si>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</si>
  <si>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</si>
  <si>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</si>
  <si>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</si>
  <si>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</si>
  <si>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</si>
  <si>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</si>
  <si>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</si>
  <si>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</si>
  <si>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</si>
  <si>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</si>
  <si>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</si>
  <si>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</si>
  <si>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</si>
  <si>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</si>
  <si>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</si>
  <si>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</si>
  <si>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</si>
  <si>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</si>
  <si>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</si>
  <si>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</si>
  <si>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</si>
  <si>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</si>
  <si>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</si>
  <si>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</si>
  <si>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</si>
  <si>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</si>
  <si>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</si>
  <si>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</si>
  <si>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</si>
  <si>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</si>
  <si>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</si>
  <si>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</si>
  <si>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</si>
  <si>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</si>
  <si>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</si>
  <si>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</si>
  <si>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</si>
  <si>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</si>
  <si>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</si>
  <si>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</si>
  <si>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</si>
  <si>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</si>
  <si>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</si>
  <si>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</si>
  <si>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</si>
  <si>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</si>
  <si>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</si>
  <si>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</si>
  <si>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</si>
  <si>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</si>
  <si>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</si>
  <si>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</si>
  <si>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</si>
  <si>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</si>
  <si>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</si>
  <si>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</si>
  <si>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</si>
  <si>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</si>
  <si>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</si>
  <si>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</si>
  <si>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</si>
  <si>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</si>
  <si>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</si>
  <si>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</si>
  <si>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</si>
  <si>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</si>
  <si>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</si>
  <si>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</si>
  <si>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</si>
  <si>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</si>
  <si>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</si>
  <si>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</si>
  <si>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</si>
  <si>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</si>
  <si>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</si>
  <si>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</si>
  <si>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</si>
  <si>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</si>
  <si>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</si>
  <si>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</si>
  <si>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</si>
  <si>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</si>
  <si>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</si>
  <si>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</si>
  <si>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</si>
  <si>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</si>
  <si>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</si>
  <si>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</si>
  <si>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</si>
  <si>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</si>
  <si>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</si>
  <si>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</si>
  <si>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</si>
  <si>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</si>
  <si>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</si>
  <si>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</si>
  <si>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</si>
  <si>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</si>
  <si>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</si>
  <si>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</si>
  <si>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</si>
  <si>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</si>
  <si>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</si>
  <si>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</si>
  <si>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</si>
  <si>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</si>
  <si>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</si>
  <si>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</si>
  <si>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</si>
  <si>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</si>
  <si>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</si>
  <si>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</si>
  <si>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</si>
  <si>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</si>
  <si>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</si>
  <si>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</si>
  <si>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</si>
  <si>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</si>
  <si>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</si>
  <si>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</si>
  <si>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</si>
  <si>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</si>
  <si>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</si>
  <si>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</si>
  <si>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</si>
  <si>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</si>
  <si>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</si>
  <si>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</si>
  <si>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</si>
  <si>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</si>
  <si>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</si>
  <si>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</si>
  <si>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</si>
  <si>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</si>
  <si>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</si>
  <si>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</si>
  <si>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</si>
  <si>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</si>
  <si>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</si>
  <si>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</si>
  <si>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</si>
  <si>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</si>
  <si>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</si>
  <si>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</si>
  <si>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</si>
  <si>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</si>
  <si>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</si>
  <si>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</si>
  <si>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</si>
  <si>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</si>
  <si>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</si>
  <si>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</si>
  <si>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</si>
  <si>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</si>
  <si>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</si>
  <si>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</si>
  <si>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</si>
  <si>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</si>
  <si>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</si>
  <si>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</si>
  <si>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</si>
  <si>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</si>
  <si>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</si>
  <si>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</si>
  <si>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</si>
  <si>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</si>
  <si>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</si>
  <si>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</si>
  <si>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</si>
  <si>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</si>
  <si>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</si>
  <si>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</si>
  <si>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</si>
  <si>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</si>
  <si>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</si>
  <si>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</si>
  <si>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</si>
  <si>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</si>
  <si>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</si>
  <si>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</si>
  <si>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</si>
  <si>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</si>
  <si>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</si>
  <si>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</si>
  <si>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</si>
  <si>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</si>
  <si>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</si>
  <si>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</si>
  <si>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</si>
  <si>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</si>
  <si>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</si>
  <si>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</si>
  <si>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</si>
  <si>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</si>
  <si>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</si>
  <si>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</si>
  <si>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</si>
  <si>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</si>
  <si>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</si>
  <si>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</si>
  <si>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</si>
  <si>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</si>
  <si>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</si>
  <si>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</si>
  <si>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</si>
  <si>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</si>
  <si>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</si>
  <si>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</si>
  <si>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</si>
  <si>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</si>
  <si>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</si>
  <si>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</si>
  <si>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</si>
  <si>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</si>
  <si>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</si>
  <si>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</si>
  <si>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</si>
  <si>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</si>
  <si>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</si>
  <si>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</si>
  <si>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</si>
  <si>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</si>
  <si>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</si>
  <si>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</si>
  <si>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</si>
  <si>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</si>
  <si>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</si>
  <si>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</si>
  <si>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</si>
  <si>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</si>
  <si>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</si>
  <si>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</si>
  <si>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</si>
  <si>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</si>
  <si>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</si>
  <si>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</si>
  <si>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</si>
  <si>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</si>
  <si>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</si>
  <si>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</si>
  <si>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</si>
  <si>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</si>
  <si>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</si>
  <si>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</si>
  <si>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</si>
  <si>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</si>
  <si>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</si>
  <si>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</si>
  <si>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</si>
  <si>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</si>
  <si>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</si>
  <si>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</si>
  <si>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</si>
  <si>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</si>
  <si>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</si>
  <si>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</si>
  <si>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</si>
  <si>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</si>
  <si>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</si>
  <si>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</si>
  <si>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</si>
  <si>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</si>
  <si>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</si>
  <si>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</si>
  <si>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</si>
  <si>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</si>
  <si>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</si>
  <si>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</si>
  <si>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</si>
  <si>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</si>
  <si>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</si>
  <si>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</si>
  <si>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</si>
  <si>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</si>
  <si>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</si>
  <si>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</si>
  <si>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</si>
  <si>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</si>
  <si>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</si>
  <si>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</si>
  <si>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</si>
  <si>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</si>
  <si>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</si>
  <si>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</si>
  <si>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</si>
  <si>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</si>
  <si>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</si>
  <si>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</si>
  <si>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</si>
  <si>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</si>
  <si>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</si>
  <si>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</si>
  <si>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</si>
  <si>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</si>
  <si>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</si>
  <si>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</si>
  <si>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</si>
  <si>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</si>
  <si>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</si>
  <si>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</si>
  <si>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</si>
  <si>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</si>
  <si>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</si>
  <si>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</si>
  <si>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</si>
  <si>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</si>
  <si>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</si>
  <si>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</si>
  <si>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</si>
  <si>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</si>
  <si>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</si>
  <si>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</si>
  <si>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</si>
  <si>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</si>
  <si>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</si>
  <si>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</si>
  <si>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</si>
  <si>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</si>
  <si>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</si>
  <si>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</si>
  <si>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</si>
  <si>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</si>
  <si>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</si>
  <si>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</si>
  <si>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</si>
  <si>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</si>
  <si>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</si>
  <si>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</si>
  <si>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</si>
  <si>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</si>
  <si>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</si>
  <si>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</si>
  <si>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</si>
  <si>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</si>
  <si>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</si>
  <si>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</si>
  <si>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</si>
  <si>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</si>
  <si>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</si>
  <si>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</si>
  <si>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</si>
  <si>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</si>
  <si>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</si>
  <si>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</si>
  <si>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</si>
  <si>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</si>
  <si>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</si>
  <si>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</si>
  <si>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</si>
  <si>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</si>
  <si>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</si>
  <si>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</si>
  <si>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</si>
  <si>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</si>
  <si>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</si>
  <si>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</si>
  <si>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</si>
  <si>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</si>
  <si>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</si>
  <si>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</si>
  <si>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</si>
  <si>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</si>
  <si>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</si>
  <si>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</si>
  <si>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</si>
  <si>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</si>
  <si>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</si>
  <si>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</si>
  <si>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</si>
  <si>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</si>
  <si>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</si>
  <si>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</si>
  <si>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</si>
  <si>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</si>
  <si>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</si>
  <si>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</si>
  <si>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</si>
  <si>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</si>
  <si>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</si>
  <si>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</si>
  <si>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</si>
  <si>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</si>
  <si>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</si>
  <si>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</si>
  <si>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</si>
  <si>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</si>
  <si>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</si>
  <si>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</si>
  <si>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</si>
  <si>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</si>
  <si>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</si>
  <si>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</si>
  <si>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</si>
  <si>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</si>
  <si>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</si>
  <si>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</si>
  <si>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</si>
  <si>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</si>
  <si>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</si>
  <si>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</si>
  <si>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</si>
  <si>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</si>
  <si>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</si>
  <si>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</si>
  <si>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</si>
  <si>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</si>
  <si>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</si>
  <si>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</si>
  <si>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</si>
  <si>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</si>
  <si>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</si>
  <si>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</si>
  <si>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</si>
  <si>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</si>
  <si>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</si>
  <si>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</si>
  <si>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</si>
  <si>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</si>
  <si>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</si>
  <si>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</si>
  <si>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</si>
  <si>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</si>
  <si>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</si>
  <si>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</si>
  <si>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</si>
  <si>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</si>
  <si>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</si>
  <si>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</si>
  <si>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</si>
  <si>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</si>
  <si>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</si>
  <si>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</si>
  <si>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</si>
  <si>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</si>
  <si>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</si>
  <si>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</si>
  <si>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</si>
  <si>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</si>
  <si>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</si>
  <si>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</si>
  <si>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</si>
  <si>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</si>
  <si>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</si>
  <si>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</si>
  <si>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</si>
  <si>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</si>
  <si>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</si>
  <si>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</si>
  <si>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</si>
  <si>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</si>
  <si>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</si>
  <si>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</si>
  <si>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</si>
  <si>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</si>
  <si>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</si>
  <si>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</si>
  <si>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</si>
  <si>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</si>
  <si>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</si>
  <si>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</si>
  <si>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</si>
  <si>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</si>
  <si>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</si>
  <si>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</si>
  <si>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</si>
  <si>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</si>
  <si>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</si>
  <si>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</si>
  <si>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</si>
  <si>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</si>
  <si>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</si>
  <si>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</si>
  <si>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</si>
  <si>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</si>
  <si>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</si>
  <si>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</si>
  <si>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</si>
  <si>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</si>
  <si>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</si>
  <si>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</si>
  <si>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</si>
  <si>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</si>
  <si>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</si>
  <si>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</si>
  <si>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</si>
  <si>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</si>
  <si>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</si>
  <si>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</si>
  <si>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</si>
  <si>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</si>
  <si>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</si>
  <si>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</si>
  <si>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</si>
  <si>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</si>
  <si>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</si>
  <si>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</si>
  <si>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</si>
  <si>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</si>
  <si>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</si>
  <si>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</si>
  <si>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</si>
  <si>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</si>
  <si>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</si>
  <si>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</si>
  <si>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</si>
  <si>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</si>
  <si>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</si>
  <si>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</si>
  <si>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</si>
  <si>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</si>
  <si>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</si>
  <si>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</si>
  <si>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</si>
  <si>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</si>
  <si>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</si>
  <si>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</si>
  <si>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</si>
  <si>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</si>
  <si>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</si>
  <si>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</si>
  <si>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</si>
  <si>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</si>
  <si>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</si>
  <si>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</si>
  <si>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</si>
  <si>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</si>
  <si>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</si>
  <si>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</si>
  <si>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</si>
  <si>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</si>
  <si>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</si>
  <si>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</si>
  <si>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</si>
  <si>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</si>
  <si>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</si>
  <si>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</si>
  <si>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</si>
  <si>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</si>
  <si>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</si>
  <si>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</si>
  <si>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</si>
  <si>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</si>
  <si>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</si>
  <si>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</si>
  <si>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</si>
  <si>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</si>
  <si>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</si>
  <si>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</si>
  <si>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</si>
  <si>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</si>
  <si>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</si>
  <si>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</si>
  <si>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</si>
  <si>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</si>
  <si>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</si>
  <si>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</si>
  <si>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</si>
  <si>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</si>
  <si>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</si>
  <si>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</si>
  <si>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</si>
  <si>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</si>
  <si>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</si>
  <si>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</si>
  <si>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</si>
  <si>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</si>
  <si>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</si>
  <si>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</si>
  <si>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</si>
  <si>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</si>
  <si>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</si>
  <si>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</si>
  <si>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</si>
  <si>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</si>
  <si>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</si>
  <si>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</si>
  <si>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</si>
  <si>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</si>
  <si>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</si>
  <si>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</si>
  <si>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</si>
  <si>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</si>
  <si>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</si>
  <si>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</si>
  <si>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</si>
  <si>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</si>
  <si>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</si>
  <si>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</si>
  <si>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</si>
  <si>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</si>
  <si>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</si>
  <si>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</si>
  <si>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</si>
  <si>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</si>
  <si>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</si>
  <si>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</si>
  <si>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</si>
  <si>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</si>
  <si>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</si>
  <si>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</si>
  <si>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</si>
  <si>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</si>
  <si>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</si>
  <si>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</si>
  <si>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</si>
  <si>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</si>
  <si>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</si>
  <si>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</si>
  <si>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</si>
  <si>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</si>
  <si>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</si>
  <si>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</si>
  <si>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</si>
  <si>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</si>
  <si>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</si>
  <si>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</si>
  <si>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</si>
  <si>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</si>
  <si>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</si>
  <si>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</si>
  <si>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</si>
  <si>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</si>
  <si>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</si>
  <si>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</si>
  <si>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</si>
  <si>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</si>
  <si>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</si>
  <si>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</si>
  <si>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</si>
  <si>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</si>
  <si>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</si>
  <si>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</si>
  <si>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</si>
  <si>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</si>
  <si>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</si>
  <si>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</si>
  <si>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</si>
  <si>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</si>
  <si>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</si>
  <si>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</si>
  <si>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</si>
  <si>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</si>
  <si>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</si>
  <si>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</si>
  <si>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</si>
  <si>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</si>
  <si>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</si>
  <si>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</si>
  <si>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</si>
  <si>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</si>
  <si>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</si>
  <si>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</si>
  <si>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</si>
  <si>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</si>
  <si>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</si>
  <si>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</si>
  <si>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</si>
  <si>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</si>
  <si>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</si>
  <si>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</si>
  <si>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</si>
  <si>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</si>
  <si>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</si>
  <si>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</si>
  <si>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</si>
  <si>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</si>
  <si>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</si>
  <si>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</si>
  <si>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</si>
  <si>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</si>
  <si>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</si>
  <si>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</si>
  <si>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</si>
  <si>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</si>
  <si>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</si>
  <si>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</si>
  <si>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</si>
  <si>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</si>
  <si>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</si>
  <si>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</si>
  <si>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</si>
  <si>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</si>
  <si>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</si>
  <si>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</si>
  <si>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</si>
  <si>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</si>
  <si>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</si>
  <si>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</si>
  <si>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</si>
  <si>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</si>
  <si>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</si>
  <si>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</si>
  <si>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</si>
  <si>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</si>
  <si>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</si>
  <si>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</si>
  <si>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</si>
  <si>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</si>
  <si>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</si>
  <si>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</si>
  <si>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</si>
  <si>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</si>
  <si>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</si>
  <si>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</si>
  <si>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</si>
  <si>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</si>
  <si>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</si>
  <si>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</si>
  <si>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</si>
  <si>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</si>
  <si>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</si>
  <si>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</si>
  <si>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</si>
  <si>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</si>
  <si>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</si>
  <si>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</si>
  <si>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</si>
  <si>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</si>
  <si>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</si>
  <si>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</si>
  <si>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</si>
  <si>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</si>
  <si>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</si>
  <si>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</si>
  <si>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</si>
  <si>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</si>
  <si>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</si>
  <si>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</si>
  <si>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</si>
  <si>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</si>
  <si>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</si>
  <si>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</si>
  <si>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</si>
  <si>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</si>
  <si>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</si>
  <si>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</si>
  <si>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</si>
  <si>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</si>
  <si>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</si>
  <si>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</si>
  <si>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</si>
  <si>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</si>
  <si>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</si>
  <si>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</si>
  <si>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</si>
  <si>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</si>
  <si>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</si>
  <si>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</si>
  <si>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</si>
  <si>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</si>
  <si>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</si>
  <si>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</si>
  <si>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</si>
  <si>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</si>
  <si>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</si>
  <si>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</si>
  <si>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</si>
  <si>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</si>
  <si>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</si>
  <si>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</si>
  <si>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</si>
  <si>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</si>
  <si>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</si>
  <si>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</si>
  <si>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</si>
  <si>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</si>
  <si>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</si>
  <si>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</si>
  <si>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</si>
  <si>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</si>
  <si>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</si>
  <si>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</si>
  <si>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</si>
  <si>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</si>
  <si>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</si>
  <si>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</si>
  <si>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</si>
  <si>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</si>
  <si>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</si>
  <si>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</si>
  <si>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</si>
  <si>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</si>
  <si>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</si>
  <si>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</si>
  <si>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</si>
  <si>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</si>
  <si>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</si>
  <si>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</si>
  <si>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</si>
  <si>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</si>
  <si>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</si>
  <si>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</si>
  <si>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</si>
  <si>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</si>
  <si>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</si>
  <si>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</si>
  <si>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</si>
  <si>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</si>
  <si>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</si>
  <si>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</si>
  <si>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</si>
  <si>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</si>
  <si>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</si>
  <si>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</si>
  <si>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</si>
  <si>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</si>
  <si>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</si>
  <si>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</si>
  <si>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</si>
  <si>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</si>
  <si>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</si>
  <si>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</si>
  <si>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</si>
  <si>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</si>
  <si>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</si>
  <si>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</si>
  <si>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</si>
  <si>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</si>
  <si>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</si>
  <si>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</si>
  <si>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</si>
  <si>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</si>
  <si>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</si>
  <si>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</si>
  <si>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</si>
  <si>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</si>
  <si>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</si>
  <si>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</si>
  <si>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</si>
  <si>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</si>
  <si>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</si>
  <si>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</si>
  <si>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</si>
  <si>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</si>
  <si>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</si>
  <si>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</si>
  <si>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</si>
  <si>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</si>
  <si>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</si>
  <si>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</si>
  <si>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</si>
  <si>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</si>
  <si>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</si>
  <si>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</si>
  <si>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</si>
  <si>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</si>
  <si>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</si>
  <si>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</si>
  <si>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</si>
  <si>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</si>
  <si>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</si>
  <si>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</si>
  <si>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</si>
  <si>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</si>
  <si>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</si>
  <si>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</si>
  <si>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</si>
  <si>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</si>
  <si>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</si>
  <si>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</si>
  <si>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</si>
  <si>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</si>
  <si>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</si>
  <si>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</si>
  <si>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</si>
  <si>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</si>
  <si>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</si>
  <si>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</si>
  <si>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</si>
  <si>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</si>
  <si>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</si>
  <si>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</si>
  <si>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</si>
  <si>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</si>
  <si>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</si>
  <si>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</si>
  <si>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</si>
  <si>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</si>
  <si>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</si>
  <si>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</si>
  <si>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</si>
  <si>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</si>
  <si>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</si>
  <si>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</si>
  <si>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</si>
  <si>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</si>
  <si>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</si>
  <si>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</si>
  <si>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</si>
  <si>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</si>
  <si>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</si>
  <si>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</si>
  <si>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</si>
  <si>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</si>
  <si>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</si>
  <si>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</si>
  <si>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</si>
  <si>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</si>
  <si>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</si>
  <si>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</si>
  <si>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</si>
  <si>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</si>
  <si>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</si>
  <si>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</si>
  <si>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</si>
  <si>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</si>
  <si>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</si>
  <si>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</si>
  <si>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</si>
  <si>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</si>
  <si>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</si>
  <si>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</si>
  <si>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</si>
  <si>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</si>
  <si>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</si>
  <si>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</si>
  <si>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</si>
  <si>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</si>
  <si>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</si>
  <si>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</si>
  <si>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</si>
  <si>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</si>
  <si>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</si>
  <si>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</si>
  <si>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</si>
  <si>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</si>
  <si>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</si>
  <si>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</si>
  <si>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</si>
  <si>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</si>
  <si>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</si>
  <si>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</si>
  <si>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</si>
  <si>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</si>
  <si>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</si>
  <si>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</si>
  <si>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</si>
  <si>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</si>
  <si>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</si>
  <si>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</si>
  <si>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</si>
  <si>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</si>
  <si>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</si>
  <si>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</si>
  <si>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</si>
  <si>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</si>
  <si>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</si>
  <si>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</si>
  <si>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</si>
  <si>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</si>
  <si>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</si>
  <si>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</si>
  <si>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</si>
  <si>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</si>
  <si>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</si>
  <si>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</si>
  <si>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</si>
  <si>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</si>
  <si>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</si>
  <si>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</si>
  <si>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</si>
  <si>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</si>
  <si>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</si>
  <si>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</si>
  <si>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</si>
  <si>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</si>
  <si>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</si>
  <si>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</si>
  <si>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</si>
  <si>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</si>
  <si>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</si>
  <si>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</si>
  <si>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</si>
  <si>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</si>
  <si>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</si>
  <si>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</si>
  <si>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</si>
  <si>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</si>
  <si>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</si>
  <si>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</si>
  <si>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</si>
  <si>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</si>
  <si>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</si>
  <si>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</si>
  <si>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</si>
  <si>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</si>
  <si>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</si>
  <si>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</si>
  <si>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</si>
  <si>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</si>
  <si>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</si>
  <si>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</si>
  <si>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</si>
  <si>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</si>
  <si>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</si>
  <si>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</si>
  <si>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</si>
  <si>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</si>
  <si>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</si>
  <si>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</si>
  <si>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</si>
  <si>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</si>
  <si>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</si>
  <si>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</si>
  <si>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</si>
  <si>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</si>
  <si>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</si>
  <si>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</si>
  <si>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</si>
  <si>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</si>
  <si>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</si>
  <si>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</si>
  <si>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</si>
  <si>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</si>
  <si>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</si>
  <si>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</si>
  <si>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</si>
  <si>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</si>
  <si>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</si>
  <si>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</si>
  <si>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</si>
  <si>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</si>
  <si>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</si>
  <si>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</si>
  <si>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</si>
  <si>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</si>
  <si>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</si>
  <si>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</si>
  <si>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</si>
  <si>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</si>
  <si>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</si>
  <si>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</si>
  <si>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</si>
  <si>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</si>
  <si>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</si>
  <si>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</si>
  <si>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</si>
  <si>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</si>
  <si>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</si>
  <si>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</si>
  <si>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</si>
  <si>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</si>
  <si>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</si>
  <si>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</si>
  <si>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</si>
  <si>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</si>
  <si>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</si>
  <si>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</si>
  <si>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</si>
  <si>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</si>
  <si>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</si>
  <si>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</si>
  <si>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</si>
  <si>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</si>
  <si>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</si>
  <si>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</si>
  <si>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</si>
  <si>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</si>
  <si>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</si>
  <si>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</si>
  <si>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</si>
  <si>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</si>
  <si>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</si>
  <si>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</si>
  <si>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</si>
  <si>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</si>
  <si>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</si>
  <si>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</si>
  <si>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</si>
  <si>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</si>
  <si>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</si>
  <si>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</si>
  <si>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</si>
  <si>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</si>
  <si>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</si>
  <si>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</si>
  <si>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</si>
  <si>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</si>
  <si>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</si>
  <si>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</si>
  <si>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</si>
  <si>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</si>
  <si>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</si>
  <si>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</si>
  <si>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</si>
  <si>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</si>
  <si>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</si>
  <si>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</si>
  <si>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</si>
  <si>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</si>
  <si>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</si>
  <si>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</si>
  <si>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</si>
  <si>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</si>
  <si>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</si>
  <si>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</si>
  <si>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</si>
  <si>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</si>
  <si>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</si>
  <si>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</si>
  <si>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</si>
  <si>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</si>
  <si>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</si>
  <si>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</si>
  <si>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</si>
  <si>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</si>
  <si>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</si>
  <si>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</si>
  <si>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</si>
  <si>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</si>
  <si>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</si>
  <si>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</si>
  <si>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</si>
  <si>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</si>
  <si>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</si>
  <si>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</si>
  <si>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</si>
  <si>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</si>
  <si>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</si>
  <si>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</si>
  <si>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</si>
  <si>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</si>
  <si>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</si>
  <si>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</si>
  <si>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</si>
  <si>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</si>
  <si>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</si>
  <si>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</si>
  <si>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</si>
  <si>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</si>
  <si>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</si>
  <si>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</si>
  <si>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</si>
  <si>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</si>
  <si>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</si>
  <si>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</si>
  <si>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</si>
  <si>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</si>
  <si>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</si>
  <si>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</si>
  <si>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</si>
  <si>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</si>
  <si>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</si>
  <si>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</si>
  <si>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</si>
  <si>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</si>
  <si>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</si>
  <si>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</si>
  <si>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</si>
  <si>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</si>
  <si>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</si>
  <si>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</si>
  <si>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</si>
  <si>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</si>
  <si>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</si>
  <si>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</si>
  <si>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</si>
  <si>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</si>
  <si>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</si>
  <si>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</si>
  <si>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</si>
  <si>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</si>
  <si>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</si>
  <si>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</si>
  <si>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</si>
  <si>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</si>
  <si>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</si>
  <si>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</si>
  <si>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</si>
  <si>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</si>
  <si>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</si>
  <si>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</si>
  <si>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</si>
  <si>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</si>
  <si>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</si>
  <si>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</si>
  <si>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</si>
  <si>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</si>
  <si>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</si>
  <si>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</si>
  <si>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</si>
  <si>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</si>
  <si>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</si>
  <si>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</si>
  <si>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</si>
  <si>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</si>
  <si>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</si>
  <si>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</si>
  <si>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</si>
  <si>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</si>
  <si>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</si>
  <si>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</si>
  <si>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</si>
  <si>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</si>
  <si>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</si>
  <si>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</si>
  <si>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</si>
  <si>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</si>
  <si>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</si>
  <si>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</si>
  <si>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</si>
  <si>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</si>
  <si>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</si>
  <si>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</si>
  <si>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</si>
  <si>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</si>
  <si>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</si>
  <si>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</si>
  <si>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</si>
  <si>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</si>
  <si>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</si>
  <si>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</si>
  <si>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</si>
  <si>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</si>
  <si>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</si>
  <si>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</si>
  <si>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</si>
  <si>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</si>
  <si>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</si>
  <si>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</si>
  <si>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</si>
  <si>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</si>
  <si>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</si>
  <si>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</si>
  <si>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</si>
  <si>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</si>
  <si>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</si>
  <si>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</si>
  <si>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</si>
  <si>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</si>
  <si>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</si>
  <si>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</si>
  <si>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</si>
  <si>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</si>
  <si>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</si>
  <si>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</si>
  <si>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</si>
  <si>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</si>
  <si>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</si>
  <si>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</si>
  <si>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</si>
  <si>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</si>
  <si>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</si>
  <si>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</si>
  <si>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</si>
  <si>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</si>
  <si>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</si>
  <si>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</si>
  <si>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</si>
  <si>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</si>
  <si>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</si>
  <si>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</si>
  <si>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</si>
  <si>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</si>
  <si>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</si>
  <si>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</si>
  <si>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</si>
  <si>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</si>
  <si>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</si>
  <si>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</si>
  <si>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</si>
  <si>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</si>
  <si>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</si>
  <si>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</si>
  <si>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</si>
  <si>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</si>
  <si>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</si>
  <si>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</si>
  <si>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</si>
  <si>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</si>
  <si>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</si>
  <si>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</si>
  <si>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</si>
  <si>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</si>
  <si>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</si>
  <si>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</si>
  <si>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</si>
  <si>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</si>
  <si>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</si>
  <si>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</si>
  <si>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</si>
  <si>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</si>
  <si>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</si>
  <si>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</si>
  <si>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</si>
  <si>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</si>
  <si>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</si>
  <si>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</si>
  <si>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</si>
  <si>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</si>
  <si>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</si>
  <si>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</si>
  <si>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</si>
  <si>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</si>
  <si>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</si>
  <si>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</si>
  <si>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</si>
  <si>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</si>
  <si>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</si>
  <si>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</si>
  <si>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</si>
  <si>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</si>
  <si>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</si>
  <si>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</si>
  <si>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</si>
  <si>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</si>
  <si>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</si>
  <si>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</si>
  <si>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</si>
  <si>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</si>
  <si>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</si>
  <si>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</si>
  <si>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</si>
  <si>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</si>
  <si>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</si>
  <si>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</si>
  <si>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</si>
  <si>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</si>
  <si>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</si>
  <si>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</si>
  <si>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</si>
  <si>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</si>
  <si>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</si>
  <si>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</si>
  <si>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</si>
  <si>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</si>
  <si>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</si>
  <si>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</si>
  <si>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</si>
  <si>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</si>
  <si>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</si>
  <si>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</si>
  <si>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</si>
  <si>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</si>
  <si>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</si>
  <si>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</si>
  <si>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</si>
  <si>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</si>
  <si>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</si>
  <si>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</si>
  <si>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</si>
  <si>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</si>
  <si>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</si>
  <si>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</si>
  <si>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</si>
  <si>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</si>
  <si>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</si>
  <si>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</si>
  <si>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</si>
  <si>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</si>
  <si>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</si>
  <si>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</si>
  <si>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</si>
  <si>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</si>
  <si>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</si>
  <si>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</si>
  <si>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</si>
  <si>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</si>
  <si>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</si>
  <si>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</si>
  <si>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</si>
  <si>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</si>
  <si>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</si>
  <si>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</si>
  <si>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</si>
  <si>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</si>
  <si>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</si>
  <si>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</si>
  <si>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</si>
  <si>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</si>
  <si>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</si>
  <si>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</si>
  <si>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</si>
  <si>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</si>
  <si>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</si>
  <si>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</si>
  <si>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</si>
  <si>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</si>
  <si>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</si>
  <si>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</si>
  <si>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</si>
  <si>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</si>
  <si>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</si>
  <si>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</si>
  <si>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</si>
  <si>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</si>
  <si>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</si>
  <si>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</si>
  <si>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</si>
  <si>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</si>
  <si>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</si>
  <si>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</si>
  <si>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</si>
  <si>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</si>
  <si>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</si>
  <si>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</si>
  <si>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</si>
  <si>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</si>
  <si>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</si>
  <si>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</si>
  <si>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</si>
  <si>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</si>
  <si>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</si>
  <si>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</si>
  <si>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</si>
  <si>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</si>
  <si>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</si>
  <si>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</si>
  <si>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</si>
  <si>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</si>
  <si>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</si>
  <si>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</si>
  <si>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</si>
  <si>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</si>
  <si>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</si>
  <si>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</si>
  <si>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</si>
  <si>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</si>
  <si>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</si>
  <si>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</si>
  <si>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</si>
  <si>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</si>
  <si>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</si>
  <si>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</si>
  <si>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</si>
  <si>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</si>
  <si>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</si>
  <si>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</si>
  <si>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</si>
  <si>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</si>
  <si>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</si>
  <si>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</si>
  <si>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</si>
  <si>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</si>
  <si>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</si>
  <si>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</si>
  <si>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</si>
  <si>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</si>
  <si>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</si>
  <si>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</si>
  <si>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</si>
  <si>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</si>
  <si>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</si>
  <si>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</si>
  <si>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</si>
  <si>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</si>
  <si>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</si>
  <si>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</si>
  <si>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</si>
  <si>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</si>
  <si>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</si>
  <si>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</si>
  <si>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</si>
  <si>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</si>
  <si>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</si>
  <si>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</si>
  <si>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</si>
  <si>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</si>
  <si>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</si>
  <si>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</si>
  <si>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</si>
  <si>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</si>
  <si>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</si>
  <si>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</si>
  <si>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</si>
  <si>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</si>
  <si>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</si>
  <si>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</si>
  <si>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</si>
  <si>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</si>
  <si>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</si>
  <si>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</si>
  <si>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</si>
  <si>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</si>
  <si>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</si>
  <si>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</si>
  <si>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</si>
  <si>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</si>
  <si>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</si>
  <si>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</si>
  <si>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</si>
  <si>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</si>
  <si>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</si>
  <si>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</si>
  <si>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</si>
  <si>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</si>
  <si>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</si>
  <si>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</si>
  <si>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</si>
  <si>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</si>
  <si>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</si>
  <si>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</si>
  <si>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</si>
  <si>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</si>
  <si>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</si>
  <si>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</si>
  <si>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</si>
  <si>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</si>
  <si>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</si>
  <si>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</si>
  <si>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</si>
  <si>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</si>
  <si>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</si>
  <si>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</si>
  <si>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</si>
  <si>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</si>
  <si>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</si>
  <si>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</si>
  <si>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</si>
  <si>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</si>
  <si>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</si>
  <si>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</si>
  <si>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</si>
  <si>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</si>
  <si>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</si>
  <si>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</si>
  <si>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</si>
  <si>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</si>
  <si>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</si>
  <si>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</si>
  <si>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</si>
  <si>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</si>
  <si>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</si>
  <si>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</si>
  <si>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</si>
  <si>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</si>
  <si>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</si>
  <si>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</si>
  <si>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</si>
  <si>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</si>
  <si>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</si>
  <si>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</si>
  <si>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</si>
  <si>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</si>
  <si>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</si>
  <si>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</si>
  <si>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</si>
  <si>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</si>
  <si>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</si>
  <si>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</si>
  <si>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</si>
  <si>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</si>
  <si>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</si>
  <si>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</si>
  <si>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</si>
  <si>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</si>
  <si>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</si>
  <si>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</si>
  <si>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</si>
  <si>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</si>
  <si>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</si>
  <si>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</si>
  <si>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</si>
  <si>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</si>
  <si>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</si>
  <si>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</si>
  <si>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</si>
  <si>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</si>
  <si>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</si>
  <si>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</si>
  <si>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</si>
  <si>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</si>
  <si>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</si>
  <si>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</si>
  <si>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</si>
  <si>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</si>
  <si>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</si>
  <si>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</si>
  <si>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</si>
  <si>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</si>
  <si>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</si>
  <si>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</si>
  <si>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</si>
  <si>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</si>
  <si>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</si>
  <si>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</si>
  <si>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</si>
  <si>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</si>
  <si>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</si>
  <si>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</si>
  <si>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</si>
  <si>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</si>
  <si>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</si>
  <si>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</si>
  <si>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</si>
  <si>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</si>
  <si>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</si>
  <si>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</si>
  <si>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</si>
  <si>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</si>
  <si>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</si>
  <si>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</si>
  <si>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</si>
  <si>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</si>
  <si>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</si>
  <si>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</si>
  <si>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</si>
  <si>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</si>
  <si>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</si>
  <si>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</si>
  <si>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</si>
  <si>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</si>
  <si>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</si>
  <si>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</si>
  <si>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</si>
  <si>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</si>
  <si>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</si>
  <si>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</si>
  <si>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</si>
  <si>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</si>
  <si>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</si>
  <si>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</si>
  <si>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</si>
  <si>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</si>
  <si>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</si>
  <si>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</si>
  <si>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</si>
  <si>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</si>
  <si>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</si>
  <si>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</si>
  <si>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</si>
  <si>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</si>
  <si>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</si>
  <si>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</si>
  <si>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</si>
  <si>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</si>
  <si>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</si>
  <si>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</si>
  <si>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</si>
  <si>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</si>
  <si>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</si>
  <si>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</si>
  <si>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</si>
  <si>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</si>
  <si>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</si>
  <si>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</si>
  <si>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</si>
  <si>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</si>
  <si>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</si>
  <si>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</si>
  <si>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</si>
  <si>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</si>
  <si>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</si>
  <si>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</si>
  <si>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</si>
  <si>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</si>
  <si>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</si>
  <si>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</si>
  <si>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</si>
  <si>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</si>
  <si>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</si>
  <si>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</si>
  <si>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</si>
  <si>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</si>
  <si>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</si>
  <si>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</si>
  <si>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</si>
  <si>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</si>
  <si>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</si>
  <si>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</si>
  <si>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</si>
  <si>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</si>
  <si>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</si>
  <si>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</si>
  <si>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</si>
  <si>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</si>
  <si>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</si>
  <si>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</si>
  <si>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</si>
  <si>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</si>
  <si>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</si>
  <si>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</si>
  <si>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</si>
  <si>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</si>
  <si>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</si>
  <si>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</si>
  <si>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</si>
  <si>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</si>
  <si>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</si>
  <si>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</si>
  <si>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</si>
  <si>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</si>
  <si>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</si>
  <si>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</si>
  <si>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</si>
  <si>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</si>
  <si>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</si>
  <si>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</si>
  <si>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</si>
  <si>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</si>
  <si>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</si>
  <si>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</si>
  <si>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</si>
  <si>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</si>
  <si>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</si>
  <si>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</si>
  <si>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</si>
  <si>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</si>
  <si>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</si>
  <si>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</si>
  <si>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</si>
  <si>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</si>
  <si>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</si>
  <si>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</si>
  <si>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</si>
  <si>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</si>
  <si>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</si>
  <si>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</si>
  <si>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</si>
  <si>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</si>
  <si>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</si>
  <si>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</si>
  <si>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</si>
  <si>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</si>
  <si>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</si>
  <si>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</si>
  <si>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</si>
  <si>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</si>
  <si>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</si>
  <si>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</si>
  <si>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</si>
  <si>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</si>
  <si>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</si>
  <si>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</si>
  <si>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</si>
  <si>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</si>
  <si>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</si>
  <si>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</si>
  <si>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</si>
  <si>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</si>
  <si>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</si>
  <si>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</si>
  <si>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</si>
  <si>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</si>
  <si>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</si>
  <si>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</si>
  <si>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</si>
  <si>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</si>
  <si>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</si>
  <si>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</si>
  <si>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</si>
  <si>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</si>
  <si>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</si>
  <si>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</si>
  <si>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</si>
  <si>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</si>
  <si>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</si>
  <si>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</si>
  <si>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</si>
  <si>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</si>
  <si>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</si>
  <si>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</si>
  <si>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</si>
  <si>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</si>
  <si>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</si>
  <si>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</si>
  <si>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</si>
  <si>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</si>
  <si>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</si>
  <si>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</si>
  <si>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</si>
  <si>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</si>
  <si>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</si>
  <si>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</si>
  <si>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</si>
  <si>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</si>
  <si>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</si>
  <si>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</si>
  <si>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</si>
  <si>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</si>
  <si>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</si>
  <si>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</si>
  <si>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</si>
  <si>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</si>
  <si>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</si>
  <si>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</si>
  <si>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</si>
  <si>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</si>
  <si>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</si>
  <si>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</si>
  <si>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</si>
  <si>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</si>
  <si>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</si>
  <si>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</si>
  <si>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</si>
  <si>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</si>
  <si>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</si>
  <si>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</si>
  <si>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</si>
  <si>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</si>
  <si>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</si>
  <si>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</si>
  <si>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</si>
  <si>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</si>
  <si>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</si>
  <si>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</si>
  <si>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</si>
  <si>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</si>
  <si>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</si>
  <si>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</si>
  <si>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</si>
  <si>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</si>
  <si>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</si>
  <si>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</si>
  <si>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</si>
  <si>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</si>
  <si>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</si>
  <si>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</si>
  <si>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</si>
  <si>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</si>
  <si>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</si>
  <si>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</si>
  <si>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</si>
  <si>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</si>
  <si>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</si>
  <si>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</si>
  <si>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</si>
  <si>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</si>
  <si>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</si>
  <si>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</si>
  <si>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</si>
  <si>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</si>
  <si>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</si>
  <si>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</si>
  <si>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</si>
  <si>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</si>
  <si>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</si>
  <si>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</si>
  <si>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</si>
  <si>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</si>
  <si>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</si>
  <si>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</si>
  <si>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</si>
  <si>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</si>
  <si>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</si>
  <si>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</si>
  <si>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</si>
  <si>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</si>
  <si>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</si>
  <si>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</si>
  <si>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</si>
  <si>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</si>
  <si>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</si>
  <si>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</si>
  <si>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</si>
  <si>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</si>
  <si>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</si>
  <si>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</si>
  <si>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</si>
  <si>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</si>
  <si>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</si>
  <si>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</si>
  <si>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</si>
  <si>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</si>
  <si>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</si>
  <si>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</si>
  <si>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</si>
  <si>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</si>
  <si>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</si>
  <si>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</si>
  <si>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</si>
  <si>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</si>
  <si>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</si>
  <si>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</si>
  <si>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</si>
  <si>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</si>
  <si>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</si>
  <si>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</si>
  <si>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</si>
  <si>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</si>
  <si>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</si>
  <si>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</si>
  <si>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</si>
  <si>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</si>
  <si>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</si>
  <si>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</si>
  <si>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</si>
  <si>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</si>
  <si>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</si>
  <si>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</si>
  <si>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</si>
  <si>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</si>
  <si>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</si>
  <si>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</si>
  <si>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</si>
  <si>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</si>
  <si>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</si>
  <si>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</si>
  <si>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</si>
  <si>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</si>
  <si>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</si>
  <si>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</si>
  <si>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</si>
  <si>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</si>
  <si>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</si>
  <si>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</si>
  <si>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</si>
  <si>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</si>
  <si>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</si>
  <si>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</si>
  <si>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</si>
  <si>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</si>
  <si>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</si>
  <si>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</si>
  <si>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</si>
  <si>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</si>
  <si>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</si>
  <si>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</si>
  <si>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</si>
  <si>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</si>
  <si>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</si>
  <si>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</si>
  <si>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</si>
  <si>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</si>
  <si>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</si>
  <si>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</si>
  <si>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</si>
  <si>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</si>
  <si>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</si>
  <si>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</si>
  <si>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</si>
  <si>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</si>
  <si>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</si>
  <si>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</si>
  <si>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</si>
  <si>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</si>
  <si>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</si>
  <si>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</si>
  <si>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</si>
  <si>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</si>
  <si>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</si>
  <si>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</si>
  <si>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</si>
  <si>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</si>
  <si>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</si>
  <si>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</si>
  <si>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</si>
  <si>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</si>
  <si>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</si>
  <si>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</si>
  <si>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</si>
  <si>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</si>
  <si>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</si>
  <si>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</si>
  <si>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</si>
  <si>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</si>
  <si>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</si>
  <si>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</si>
  <si>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</si>
  <si>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</si>
  <si>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</si>
  <si>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</si>
  <si>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</si>
  <si>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</si>
  <si>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</si>
  <si>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</si>
  <si>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</si>
  <si>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</si>
  <si>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</si>
  <si>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</si>
  <si>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</si>
  <si>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</si>
  <si>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</si>
  <si>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</si>
  <si>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beltronic IPC</t>
  </si>
  <si>
    <t>Im vorderen Chapf 8, 8455 Rüdlingen</t>
  </si>
  <si>
    <t>David Ledergerber</t>
  </si>
  <si>
    <t>david.ledergerber@beltronic-ipc.com</t>
  </si>
  <si>
    <t>+41 44 867 24 89</t>
  </si>
  <si>
    <t>Benno Ledergerber</t>
  </si>
  <si>
    <t>CEO</t>
  </si>
  <si>
    <t>benno.ledergerber@beltronic-ipc.com</t>
  </si>
  <si>
    <t>We request the CMRT annualy from our hardware supplyers</t>
  </si>
  <si>
    <t>https://www.beltronic-ipc.com/company/conflicted-minerals</t>
  </si>
  <si>
    <t>CID001977</t>
  </si>
  <si>
    <t>Umicore Brasil Ltda.</t>
  </si>
  <si>
    <t>Guarulhos</t>
  </si>
  <si>
    <t/>
  </si>
  <si>
    <t>CID000092</t>
  </si>
  <si>
    <t>CID000291</t>
  </si>
  <si>
    <t>Guangdong Rising Rare Metals-EO Materials Ltd.</t>
  </si>
  <si>
    <t>Conghua</t>
  </si>
  <si>
    <t>CID002568</t>
  </si>
  <si>
    <t>KEMET Blue Powder</t>
  </si>
  <si>
    <t>Mound House</t>
  </si>
  <si>
    <t>CID002847</t>
  </si>
  <si>
    <t>PRG Dooel</t>
  </si>
  <si>
    <t>Skopje</t>
  </si>
  <si>
    <t>Meta Materials</t>
  </si>
  <si>
    <t>CID000306</t>
  </si>
  <si>
    <t>CV Gita Pesona</t>
  </si>
  <si>
    <t>CID000313</t>
  </si>
  <si>
    <t>PT Premium Tin Indonesia</t>
  </si>
  <si>
    <t>Pangkalan</t>
  </si>
  <si>
    <t>CID000315</t>
  </si>
  <si>
    <t>CV United Smelting</t>
  </si>
  <si>
    <t>CID000760</t>
  </si>
  <si>
    <t>Huichang Jinshunda Tin Co., Ltd.</t>
  </si>
  <si>
    <t>Asago</t>
  </si>
  <si>
    <t>CID001419</t>
  </si>
  <si>
    <t>PT Bangka Tin Industry</t>
  </si>
  <si>
    <t>CID001434</t>
  </si>
  <si>
    <t>PT DS Jaya Abadi</t>
  </si>
  <si>
    <t>CID001448</t>
  </si>
  <si>
    <t>PT Karimun Mining</t>
  </si>
  <si>
    <t>Karimun</t>
  </si>
  <si>
    <t>CID001471</t>
  </si>
  <si>
    <t>PT Sumber Jaya Indah</t>
  </si>
  <si>
    <t>CID002530</t>
  </si>
  <si>
    <t>PT Inti Stania Prima</t>
  </si>
  <si>
    <t>CID002570</t>
  </si>
  <si>
    <t>CV Ayi Jaya</t>
  </si>
  <si>
    <t>CID002592</t>
  </si>
  <si>
    <t>CV Dua Sekawan</t>
  </si>
  <si>
    <t>CID002593</t>
  </si>
  <si>
    <t>PT Rajehan Ariq</t>
  </si>
  <si>
    <t>CID002776</t>
  </si>
  <si>
    <t>PT Bangka Prima Tin</t>
  </si>
  <si>
    <t>Air Mesu</t>
  </si>
  <si>
    <t>CID002829</t>
  </si>
  <si>
    <t>PT Kijang Jaya Mandiri</t>
  </si>
  <si>
    <t>CID002848</t>
  </si>
  <si>
    <t>Gejiu Fengming Metallurgy Chemical Plant</t>
  </si>
  <si>
    <t>CID002849</t>
  </si>
  <si>
    <t>Guanyang Guida Nonferrous Metal Smelting Plant</t>
  </si>
  <si>
    <t>Guanyang</t>
  </si>
  <si>
    <t>CID002870</t>
  </si>
  <si>
    <t>PT Lautan Harmonis Sejahtera</t>
  </si>
  <si>
    <t>CID000499</t>
  </si>
  <si>
    <t>Fujian Jinxin Tungsten Co., Ltd.</t>
  </si>
  <si>
    <t>Yanshi</t>
  </si>
  <si>
    <t>CID001889</t>
  </si>
  <si>
    <t>Tejing (Vietnam) Tungsten Co., Ltd.</t>
  </si>
  <si>
    <t>Halong City</t>
  </si>
  <si>
    <t>CID002095</t>
  </si>
  <si>
    <t>Xinhai Rendan Shaoguan Tungsten Co., Ltd.</t>
  </si>
  <si>
    <t>Shaoguan</t>
  </si>
  <si>
    <t>CID002579</t>
  </si>
  <si>
    <t>Hunan Chuangda Vanadium Tungsten Co., Ltd. Wuji</t>
  </si>
  <si>
    <t>CID002843</t>
  </si>
  <si>
    <t>Woltech Korea Co., Ltd.</t>
  </si>
  <si>
    <t>Gyeongju-si</t>
  </si>
  <si>
    <t>Naoshima</t>
  </si>
  <si>
    <t>Xiamen, Fujian Sheng</t>
  </si>
  <si>
    <t>CFSI</t>
  </si>
  <si>
    <t>6-15-13, Minami-Cho</t>
  </si>
  <si>
    <t>Toshiaki Dobashi</t>
  </si>
  <si>
    <t>tdobashi@aida-j.jp</t>
  </si>
  <si>
    <t>None Required - CFSI certifed conflict free</t>
  </si>
  <si>
    <t>recycled</t>
  </si>
  <si>
    <t>CFSP Compliant</t>
  </si>
  <si>
    <t>Kanzlerstrasse 17</t>
  </si>
  <si>
    <t>Stefan Cravaack</t>
  </si>
  <si>
    <t>stefan.cravaack@eu.umicore.com</t>
  </si>
  <si>
    <t>Not disclosed by supplier</t>
  </si>
  <si>
    <t>Confidential</t>
  </si>
  <si>
    <t>Not disclosed</t>
  </si>
  <si>
    <t>4-2,Takasu-cho</t>
  </si>
  <si>
    <t>Nobuyuki Yamanaka</t>
  </si>
  <si>
    <t>n-yamanaka@asahipretec.com</t>
  </si>
  <si>
    <t>Recycled or Scrap</t>
  </si>
  <si>
    <t>Akihiko Hamao</t>
  </si>
  <si>
    <t>pahamo@asaka.co.jp</t>
  </si>
  <si>
    <t>Hoverstrasse, 50</t>
  </si>
  <si>
    <t>Lars Radowitz</t>
  </si>
  <si>
    <t>l.radowitz@aurubis.com</t>
  </si>
  <si>
    <t>recycled, scrap</t>
  </si>
  <si>
    <t>Paul Healey</t>
  </si>
  <si>
    <t>Phealey@xstratacopper.com</t>
  </si>
  <si>
    <t>Recylced</t>
  </si>
  <si>
    <t>Various regions around the globe not including the DRC and its 9 adjacent countries</t>
  </si>
  <si>
    <t>VIA E. MAJORANA, 101/103</t>
  </si>
  <si>
    <t>Claudia Lanni   and Enrico Conti</t>
  </si>
  <si>
    <t>info@faggi.it</t>
  </si>
  <si>
    <t>Scrap</t>
  </si>
  <si>
    <t>metalmine@dowa.co.jp</t>
  </si>
  <si>
    <t>Eco-System Recycling Co., Ltd.</t>
  </si>
  <si>
    <t>Dennigstraße 16</t>
  </si>
  <si>
    <t>Georg Steiner</t>
  </si>
  <si>
    <t>Recycled and scrap sourced</t>
  </si>
  <si>
    <t>30 On Chuen Street, On Lok Tsuen, Fanling, N.T., Hong Kong</t>
  </si>
  <si>
    <t>Hong Kong</t>
  </si>
  <si>
    <t>Lung Chak Yeung</t>
  </si>
  <si>
    <t>chakyeung.lung@heraeus.com</t>
  </si>
  <si>
    <t>Recycle(Compliant Gold Smelter  (list in CFS))</t>
  </si>
  <si>
    <t>2-12-30, Aoyanagi</t>
  </si>
  <si>
    <t>Nobutaka Okazaki</t>
  </si>
  <si>
    <t>n-okazaki@ifk.co.jp</t>
  </si>
  <si>
    <t>Jiangxi</t>
  </si>
  <si>
    <t>Ray Gaudet</t>
  </si>
  <si>
    <t>gaudetrg@matthey.com</t>
  </si>
  <si>
    <t>Recycled</t>
  </si>
  <si>
    <t>3-3382 Saganoseki</t>
  </si>
  <si>
    <t>Masayuki Hirade</t>
  </si>
  <si>
    <t>hirade@ppcu.co.jp</t>
  </si>
  <si>
    <t>Caserones　etc.</t>
  </si>
  <si>
    <t xml:space="preserve">Chile etc.              </t>
  </si>
  <si>
    <t>70,Daejung-ri,Onsan-eup,Ulju-gun,Ulsan,Korea</t>
  </si>
  <si>
    <t>JinWon,Jung</t>
  </si>
  <si>
    <t>gogilra11@lsnikko.com</t>
  </si>
  <si>
    <t>MINERA ESCONDIDA LIMITADA</t>
  </si>
  <si>
    <t>Chile</t>
  </si>
  <si>
    <t>brian Murphy</t>
  </si>
  <si>
    <t>Brian.murphy@materion.com</t>
  </si>
  <si>
    <t>Recycled and scrap</t>
  </si>
  <si>
    <t>USA</t>
  </si>
  <si>
    <t>Higashi-Sayama 60 negishi</t>
  </si>
  <si>
    <t>Mr.Takashi YAMANOI</t>
  </si>
  <si>
    <t>hinshou@matsuda -sangyo.co.jp</t>
  </si>
  <si>
    <t xml:space="preserve">Suite 1705-9, The Metropolis Tower 10 Metropolis Drive, Hung Hom Kowloon, Hong Kong SAR P.R. China </t>
  </si>
  <si>
    <t>yongsheng liu</t>
  </si>
  <si>
    <t xml:space="preserve">sales.hk@metalor.com
</t>
  </si>
  <si>
    <t xml:space="preserve">Recycled </t>
  </si>
  <si>
    <t>Routes des Perveuills</t>
  </si>
  <si>
    <t>Gilles Robert</t>
  </si>
  <si>
    <t>Gilles Robert@metalor.com</t>
  </si>
  <si>
    <t>255 John Dietsch Drive</t>
  </si>
  <si>
    <t>Larry Drummond</t>
  </si>
  <si>
    <t>larrydrummond@metalor.com</t>
  </si>
  <si>
    <t>4049-1 Naoshima-cho</t>
  </si>
  <si>
    <t>www-adm@mmc.co.jp</t>
  </si>
  <si>
    <t>6-1-1 Hibi Tamano Okayama</t>
  </si>
  <si>
    <t>Service  center</t>
  </si>
  <si>
    <t>service@mitsui-kinzoku.co.jp</t>
  </si>
  <si>
    <t>19-2, Hayama</t>
  </si>
  <si>
    <t>Yasuyuki Yonenaga</t>
  </si>
  <si>
    <t>yonenaga@material.co.jp</t>
  </si>
  <si>
    <t>Yamamoto</t>
  </si>
  <si>
    <t>oura@skyblue.ocn.ne.jp</t>
  </si>
  <si>
    <t>Jack Xue</t>
  </si>
  <si>
    <t>Jack.xue@metalor.com</t>
  </si>
  <si>
    <t>Rand Refinery (Pty) Ltd</t>
  </si>
  <si>
    <t>320 Sussex Drive</t>
  </si>
  <si>
    <t>Chris Carkner</t>
  </si>
  <si>
    <t>ccarkner@mint.ca</t>
  </si>
  <si>
    <t xml:space="preserve"> 108# shengtai Road</t>
  </si>
  <si>
    <t>Shandong</t>
  </si>
  <si>
    <t>sendy</t>
  </si>
  <si>
    <t>sendy@kanfort.com</t>
  </si>
  <si>
    <t xml:space="preserve">No recycled </t>
  </si>
  <si>
    <t>No. 1, Gongye 3rd,Annan Dis</t>
  </si>
  <si>
    <t>Taiwan</t>
  </si>
  <si>
    <t>145-1 Funaya-Aza-Shinchi-Out Saijyo Ehime</t>
  </si>
  <si>
    <t>service@smm.co.jp</t>
  </si>
  <si>
    <t>nagatoro2-14</t>
  </si>
  <si>
    <t>Akihiko Okuda</t>
  </si>
  <si>
    <t>okuda@ml.tanaka.co.jp</t>
  </si>
  <si>
    <t>sd_Gold</t>
  </si>
  <si>
    <t>sdzj@ctiwt.com</t>
  </si>
  <si>
    <t>Pangkal Pinang, Bangka Island Indonesia</t>
  </si>
  <si>
    <t>Indonesia</t>
  </si>
  <si>
    <t>2, Shobucho Showanuma</t>
  </si>
  <si>
    <t>(+81)3-3252-0171</t>
  </si>
  <si>
    <t>Inquiries on the website</t>
  </si>
  <si>
    <t xml:space="preserve">271 Town Line Road </t>
  </si>
  <si>
    <t>Bill Merkle</t>
  </si>
  <si>
    <t>sales@unitedpmr.com</t>
  </si>
  <si>
    <t>a. Balerna, Ticino, Switzerland</t>
  </si>
  <si>
    <t>Jerry Hicks</t>
  </si>
  <si>
    <t>Jerry.Hicks@anz.com</t>
  </si>
  <si>
    <t>Not defined</t>
  </si>
  <si>
    <t>Switzerland</t>
  </si>
  <si>
    <t>David Woodford</t>
  </si>
  <si>
    <t>david.woodford@perthmint.com.au</t>
  </si>
  <si>
    <t>Australia</t>
  </si>
  <si>
    <t>1090-3, Azaohtani, Kamibun</t>
  </si>
  <si>
    <t>Kosuke Matsuda</t>
  </si>
  <si>
    <t>matsuda@yamakin-gold.co.jp</t>
  </si>
  <si>
    <t>sanmenxia</t>
  </si>
  <si>
    <t>Henan</t>
  </si>
  <si>
    <t>Jiandao Zhang</t>
  </si>
  <si>
    <t>0398-2186789</t>
  </si>
  <si>
    <t>Qinling Gold Mine</t>
  </si>
  <si>
    <t>China</t>
  </si>
  <si>
    <t>Fujian</t>
  </si>
  <si>
    <t>Hunan</t>
  </si>
  <si>
    <t>1851 Blount Road</t>
  </si>
  <si>
    <t>David Gussack</t>
  </si>
  <si>
    <t>david@exotech.com</t>
  </si>
  <si>
    <t>Yaxi Industrial</t>
  </si>
  <si>
    <t>Sales</t>
  </si>
  <si>
    <t>sales@fxelectro.com</t>
  </si>
  <si>
    <t>Ningxia</t>
  </si>
  <si>
    <t>Mr Chen WU</t>
  </si>
  <si>
    <t>chenw_nniec@otic.com.cn</t>
  </si>
  <si>
    <t>CIF, Kenticha, Nanping, Yichun, Scrap, Scrap</t>
  </si>
  <si>
    <t>Brazil, Ethiopia, China, China, Scrap, Scrap</t>
  </si>
  <si>
    <t>102 Abay Avenue</t>
  </si>
  <si>
    <t>Alexey Tsorayev</t>
  </si>
  <si>
    <t>tsorayevaa@ulba.kz</t>
  </si>
  <si>
    <t>Zabaykalsky GOK, Lovozersky GOK, M'beta, Kanka, Nyagatanga, Kanyoni, Biriyeri, Gisoro, Gasharara, Karumba, et Rushikiri, Mwogambere, Kavure et Nyamuremure, Recycle</t>
  </si>
  <si>
    <t>Russia, USA</t>
  </si>
  <si>
    <t>Robert-Friese-Straße 4</t>
  </si>
  <si>
    <t>Frank Habig</t>
  </si>
  <si>
    <t>frank.habig@hcstark.com</t>
  </si>
  <si>
    <t>County Line Road</t>
  </si>
  <si>
    <t>Mr. Steve Krause</t>
  </si>
  <si>
    <t>skrause@globaladvance</t>
  </si>
  <si>
    <t>Talison, Noventa, Tanco, proprietary</t>
  </si>
  <si>
    <t>Australia, Mozambique, Canada, Covered Country</t>
  </si>
  <si>
    <t>4100 Sixth Ave</t>
  </si>
  <si>
    <t>Steef Nuijens</t>
  </si>
  <si>
    <t>snuijens@alent.com</t>
  </si>
  <si>
    <t>Recycled  Scrap from Domestic USA &amp; North American sources</t>
  </si>
  <si>
    <t>Mineral sourcing L1,R/S, USA</t>
  </si>
  <si>
    <t>KM 7 CARRETERA A POTOSI</t>
  </si>
  <si>
    <t>Ramiro Villavicencio Nino de Guzman or Ms Miriam Veliz</t>
  </si>
  <si>
    <t>ravinigu@hotmail.com, miriam.veliz@vinto.gob.bo; marcelo.cespedes@vinto.gob.bo</t>
  </si>
  <si>
    <t>Bolivia  State owned &amp; Private Mines</t>
  </si>
  <si>
    <t>Bolivia</t>
  </si>
  <si>
    <t>ul. Zakladowa 50, 39-400 Tarnobrzeg</t>
  </si>
  <si>
    <t>Mr Roger Bilham</t>
  </si>
  <si>
    <t>info@fenixmetals.com</t>
  </si>
  <si>
    <t>From Podkarpackie, Poland</t>
  </si>
  <si>
    <t>131 Baita Road</t>
  </si>
  <si>
    <t>Yunnan</t>
  </si>
  <si>
    <t>Sales - Operations</t>
  </si>
  <si>
    <t>http://mail.yhtin.cn/</t>
  </si>
  <si>
    <t>Gejiu &amp; Yunnan China</t>
  </si>
  <si>
    <t>Henan industrial park</t>
  </si>
  <si>
    <t>Guangxi</t>
  </si>
  <si>
    <t>Zhang Huabin</t>
  </si>
  <si>
    <t>368713105@qq.com</t>
  </si>
  <si>
    <t>This column would be traced/certified by CFS program.</t>
  </si>
  <si>
    <t>B-15-11, Block b, 15th floor unit 11 Megan Avenue 11,12, Jalan Yap kwan seng 450 Kuala lumpur, Malaysia</t>
  </si>
  <si>
    <t>Mr. Chua Cheong Yong</t>
  </si>
  <si>
    <t>chua.cy@msmelt.com</t>
  </si>
  <si>
    <t>Rahman Hydraulic Tin Sdn. Bhd.</t>
  </si>
  <si>
    <t>Kuala Lumpur, Malaysia</t>
  </si>
  <si>
    <t>2368East Enterprise Parkway</t>
  </si>
  <si>
    <t>Stan Rothschild</t>
  </si>
  <si>
    <t>SROTHSCHILD@metallicresources.com</t>
  </si>
  <si>
    <t>Recyled scrap material</t>
  </si>
  <si>
    <t>Recycled scrap material</t>
  </si>
  <si>
    <t>Estrada Romeiros 21500 km 49</t>
  </si>
  <si>
    <t>Mr. Carlos Alberto Kaiser</t>
  </si>
  <si>
    <t>ckaiser@mtaboca.com.br</t>
  </si>
  <si>
    <t>Minercoa Tabboca</t>
  </si>
  <si>
    <t xml:space="preserve">Sao Paulo Brazil </t>
  </si>
  <si>
    <t xml:space="preserve">Panamericana High Way, Km 238.5 , Pisco </t>
  </si>
  <si>
    <t>Mr. José Oré Rivera</t>
  </si>
  <si>
    <t>jose.ore@minsur.com</t>
  </si>
  <si>
    <t>San Rafael, Puno - Peru</t>
  </si>
  <si>
    <t>Puno - Peru</t>
  </si>
  <si>
    <t>Ikuno-cyo   Kuchiganaya</t>
  </si>
  <si>
    <t>Mamoru Minami</t>
  </si>
  <si>
    <t>mminami@mmc.co.jp</t>
  </si>
  <si>
    <t>Operaciones Metalurgical S.A.</t>
  </si>
  <si>
    <t>AVENIDA CASANELLO S/N, ZONA FRANCA COLONIA</t>
  </si>
  <si>
    <t>Mariano Pero</t>
  </si>
  <si>
    <t>mpero@boliviantin.com</t>
  </si>
  <si>
    <t>Kawasan Industri dan Pelabuhan Air Kantung Jelitik</t>
  </si>
  <si>
    <t>Santosa Prasetija</t>
  </si>
  <si>
    <t> sanpras1205@gmail.com</t>
  </si>
  <si>
    <t>Blok Mapur-Cit, Blok Bemban Utara, Blok Kepuh Utara</t>
  </si>
  <si>
    <t>Kab. Bangka, Indonesia/ Kab. Bangka Tengah, Indonesia</t>
  </si>
  <si>
    <t>Lingkungan Jelitik Sungaliat, Kawasan Industri</t>
  </si>
  <si>
    <t>Anton Salim Tiju</t>
  </si>
  <si>
    <t>62215150553</t>
  </si>
  <si>
    <t xml:space="preserve">PT Refined Bangka Tin </t>
  </si>
  <si>
    <t>Bangka</t>
  </si>
  <si>
    <t>PT Timah (Persero) Tbk Kundur</t>
  </si>
  <si>
    <t>Jl. Jenderal Sudirman 51
Pangkal Pinang 33121, Bangka, Indonesia</t>
  </si>
  <si>
    <t>Abrun Abubakar</t>
  </si>
  <si>
    <t>timah@pttimah.co.id</t>
  </si>
  <si>
    <t>owened by  PT TIMAH Tbk</t>
  </si>
  <si>
    <t>PT Timah (Persero) Tbk Mentok</t>
  </si>
  <si>
    <t>Jl. Jenderal Sudirman 51 Pangkal Pinang</t>
  </si>
  <si>
    <t>corsec@pttimah.co.id; timah@pt.timah.co.id</t>
  </si>
  <si>
    <t>Mentok, Bangka, Beiltung Islands, Indonesia</t>
  </si>
  <si>
    <t xml:space="preserve">Indonesia </t>
  </si>
  <si>
    <t>Longtan Shiang Taoyuang</t>
  </si>
  <si>
    <t>80 Moo 8 Sakdidej Road,T.Vichit</t>
  </si>
  <si>
    <t>Mr.Panya Torchareon</t>
  </si>
  <si>
    <t>Panyator@thaisarco.com</t>
  </si>
  <si>
    <t>RCOI confirmed as per CFSI</t>
  </si>
  <si>
    <t xml:space="preserve">Rodovia 421, Km 1,1 nº 917 </t>
  </si>
  <si>
    <t>Mr. Vagner Torrente - President</t>
  </si>
  <si>
    <t>dp@torparticipacoes.com.br</t>
  </si>
  <si>
    <t>Private Mines in the Ariquemes Rondonia region of Brazil</t>
  </si>
  <si>
    <t>Brazil</t>
  </si>
  <si>
    <t>Rua Antônio Pedro da Trindade,São João Del Rei 36305-076</t>
  </si>
  <si>
    <t>NIEUWE DREEF 33, 2340 BEERSE</t>
  </si>
  <si>
    <t>Ms Inga Hoffkins</t>
  </si>
  <si>
    <t>Inge.Hofkens@metallo.com</t>
  </si>
  <si>
    <t>Recycled scrap material Copper Tin waste and by product from other European sources of this scrap</t>
  </si>
  <si>
    <t>Block 10, Xiamen Export Processing Zone</t>
  </si>
  <si>
    <t>Jinshui Chen</t>
  </si>
  <si>
    <t>Chen.jinshui@cxtc.com;sales@xl-tungsten.com</t>
  </si>
  <si>
    <t>From China</t>
  </si>
  <si>
    <t>Chongyi</t>
  </si>
  <si>
    <t>Mr. Weng Xiang Cai</t>
  </si>
  <si>
    <t>export@zy-tungsten.com</t>
  </si>
  <si>
    <t>Domestic mine. Not, recycle.</t>
  </si>
  <si>
    <t>Cindy Robinson</t>
  </si>
  <si>
    <t>Cindy.Robinson@globaltungsten.com</t>
  </si>
  <si>
    <t>Canada, Peru, Spain, Portugal &amp; Boliva|Pennsylvia, USA</t>
  </si>
  <si>
    <t>148 xiaoxia road,xintang town,hengdong county,hunan,p.r.c.</t>
  </si>
  <si>
    <t>Mr.Shan Wenzhi</t>
  </si>
  <si>
    <t>TEL : 0086-734-5388153
Email : ccxyswz@sina.com</t>
  </si>
  <si>
    <t>1. Jiangxi Minmetals non-ferrous Pioneer Metals Corporation
2. Hunan Chunchang Nonferrous Metals Co.,Ltd</t>
  </si>
  <si>
    <t>Mr. Kawaguchi</t>
  </si>
  <si>
    <t>akawaguc@jnm.co.jp</t>
  </si>
  <si>
    <t>No. 58 Mafangxia 34100</t>
  </si>
  <si>
    <t>Zou Fensheng</t>
  </si>
  <si>
    <t>kykfb@jwyx.com.cn www.jwyx.com.cn Fax 797-825-1260</t>
  </si>
  <si>
    <t>Province of Mines -  Ganzhou, Jiangxi</t>
  </si>
  <si>
    <t>Canghai Area, Kejing She</t>
  </si>
  <si>
    <t>chen weixuan</t>
  </si>
  <si>
    <t>xtc@mailcxtc.com</t>
  </si>
  <si>
    <t>NinHua Xingluokeng Tungsten Mining Co.,Ltd; Luoyang Yulu Mining Co.,Ltd</t>
  </si>
  <si>
    <t>Haicang District</t>
  </si>
  <si>
    <t>Liu Ren Feng</t>
  </si>
  <si>
    <t>Liu.renfeng@cxtc.com</t>
  </si>
  <si>
    <t>A&amp;IR MINING JSC</t>
  </si>
  <si>
    <t>Russia</t>
  </si>
  <si>
    <t>Ganzhou,jiangxi,ganxian,xutanxiang，xutanchun</t>
  </si>
  <si>
    <t>Zhang hong miao</t>
  </si>
  <si>
    <t>nancy@sinda-tungsten.com</t>
  </si>
  <si>
    <t>Ganzhou Grand Sea Metals Minerals Industry  W&amp;Mo Co,.Ltd.</t>
  </si>
  <si>
    <t>Im Schleecke 78-91</t>
  </si>
  <si>
    <t>Mr Frank HABIG</t>
  </si>
  <si>
    <t>frank.habig@hcstarck.com</t>
  </si>
  <si>
    <t>Mines and recycled scrap</t>
  </si>
  <si>
    <t>Australia, Bolivia, Canada, Portugal, Russia, Spain, Vietnam</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</si>
</sst>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 #,##0\ &quot;€&quot;_-;\-* #,##0\ &quot;€&quot;_-;_-* &quot;-&quot;\ &quot;€&quot;_-;_-@_-"/>
    <numFmt numFmtId="176" formatCode="_-* #,##0\ _€_-;\-* #,##0\ _€_-;_-* &quot;-&quot;\ _€_-;_-@_-"/>
    <numFmt numFmtId="177" formatCode="_-* #,##0.00\ &quot;€&quot;_-;\-* #,##0.00\ &quot;€&quot;_-;_-* &quot;-&quot;??\ &quot;€&quot;_-;_-@_-"/>
    <numFmt numFmtId="178" formatCode="_-* #,##0.00\ _€_-;\-* #,##0.00\ _€_-;_-* &quot;-&quot;??\ _€_-;_-@_-"/>
    <numFmt numFmtId="179" formatCode="_-&quot;€&quot;\ * #,##0_-;\-&quot;€&quot;\ * #,##0_-;_-&quot;€&quot;\ * &quot;-&quot;_-;_-@_-"/>
    <numFmt numFmtId="180"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79"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68">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0" fontId="0" fillId="0" borderId="19" xfId="0" applyBorder="1" applyAlignment="1" applyProtection="1">
      <alignmen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0" borderId="19" xfId="0" applyBorder="1" applyAlignment="1" applyProtection="1">
      <alignment vertical="center" wrapText="1"/>
      <protection locked="0"/>
    </xf>
    <xf numFmtId="0" fontId="0" fillId="33" borderId="42" xfId="0" applyFill="1" applyBorder="1" applyAlignment="1" applyProtection="1">
      <alignment horizontal="left" vertical="center" wrapText="1"/>
      <protection locked="0"/>
    </xf>
    <xf numFmtId="0" fontId="0" fillId="0" borderId="57" xfId="0" applyBorder="1" applyAlignment="1" applyProtection="1">
      <alignment vertical="center" wrapText="1"/>
      <protection locked="0"/>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 xfId="487" builtinId="8"/>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xfId="0" builtinId="0"/>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304">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indexed="10"/>
      </font>
    </dxf>
    <dxf>
      <font>
        <color indexed="10"/>
      </font>
    </dxf>
    <dxf>
      <font>
        <color indexed="10"/>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1/Beltronic%20CMRT%206.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J4" t="str">
            <v>METAL+Alias</v>
          </cell>
        </row>
        <row r="5">
          <cell r="J5" t="str">
            <v>Gold8853 S.p.A.</v>
          </cell>
        </row>
        <row r="6">
          <cell r="J6" t="str">
            <v>GoldAbington Reldan Metals, LLC</v>
          </cell>
        </row>
        <row r="7">
          <cell r="J7" t="str">
            <v>GoldAdvanced Chemical Company</v>
          </cell>
        </row>
        <row r="8">
          <cell r="J8" t="str">
            <v>GoldAfrican Gold Refinery</v>
          </cell>
        </row>
        <row r="9">
          <cell r="J9" t="str">
            <v>GoldAGR (Perth Mint Australia)</v>
          </cell>
        </row>
        <row r="10">
          <cell r="J10" t="str">
            <v>GoldAGR Mathey</v>
          </cell>
        </row>
        <row r="11">
          <cell r="J11" t="str">
            <v>GoldAida Chemical Industries Co., Ltd.</v>
          </cell>
        </row>
        <row r="12">
          <cell r="J12" t="str">
            <v>GoldAKITA Seiren</v>
          </cell>
        </row>
        <row r="13">
          <cell r="J13" t="str">
            <v>GoldAl Etihad Gold LLC</v>
          </cell>
        </row>
        <row r="14">
          <cell r="J14" t="str">
            <v>GoldAl Etihad Gold Refinery DMCC</v>
          </cell>
        </row>
        <row r="15">
          <cell r="J15" t="str">
            <v>GoldAlexy Metals</v>
          </cell>
        </row>
        <row r="16">
          <cell r="J16" t="str">
            <v>GoldAllgemeine Gold-und Silberscheideanstalt A.G.</v>
          </cell>
        </row>
        <row r="17">
          <cell r="J17" t="str">
            <v>GoldAlmalyk Mining and Metallurgical Complex (AMMC)</v>
          </cell>
        </row>
        <row r="18">
          <cell r="J18" t="str">
            <v>GoldAmagasaki Factory, Hyogo Prefecture, Japan</v>
          </cell>
        </row>
        <row r="19">
          <cell r="J19" t="str">
            <v>GoldAngloGold Ashanti Brazil</v>
          </cell>
        </row>
        <row r="20">
          <cell r="J20" t="str">
            <v>GoldAngloGold Ashanti Corrego do Sitio Mineracao</v>
          </cell>
        </row>
        <row r="21">
          <cell r="J21" t="str">
            <v>GoldAngloGold Ashanti Córrego do Sítio Mineração</v>
          </cell>
        </row>
        <row r="22">
          <cell r="J22" t="str">
            <v>GoldAnhui Tongling Nonferrous Metal Mining Co., Ltd.</v>
          </cell>
        </row>
        <row r="23">
          <cell r="J23" t="str">
            <v>GoldANZ (Perth Mint 4N)</v>
          </cell>
        </row>
        <row r="24">
          <cell r="J24" t="str">
            <v>GoldANZ Bank</v>
          </cell>
        </row>
        <row r="25">
          <cell r="J25" t="str">
            <v>GoldArgor-Heraeus S.A.</v>
          </cell>
        </row>
        <row r="26">
          <cell r="J26" t="str">
            <v>GoldAsahi Pretec Corp.</v>
          </cell>
        </row>
        <row r="27">
          <cell r="J27" t="str">
            <v>GoldAsahi Refining Canada Ltd.</v>
          </cell>
        </row>
        <row r="28">
          <cell r="J28" t="str">
            <v>GoldAsahi Refining USA Inc.</v>
          </cell>
        </row>
        <row r="29">
          <cell r="J29" t="str">
            <v>GoldAsaka Riken Co., Ltd.</v>
          </cell>
        </row>
        <row r="30">
          <cell r="J30" t="str">
            <v>GoldATAkulche</v>
          </cell>
        </row>
        <row r="31">
          <cell r="J31" t="str">
            <v>GoldAtasay Kuyumculuk Sanayi Ve Ticaret A.S.</v>
          </cell>
        </row>
        <row r="32">
          <cell r="J32" t="str">
            <v>GoldAU Traders and Refiners</v>
          </cell>
        </row>
        <row r="33">
          <cell r="J33" t="str">
            <v>GoldAugmont Enterprises Private Limited</v>
          </cell>
        </row>
        <row r="34">
          <cell r="J34" t="str">
            <v>GoldAurubis AG</v>
          </cell>
        </row>
        <row r="35">
          <cell r="J35" t="str">
            <v>GoldBALORE REFINERSGA</v>
          </cell>
        </row>
        <row r="36">
          <cell r="J36" t="str">
            <v>GoldBangalore Refinery</v>
          </cell>
        </row>
        <row r="37">
          <cell r="J37" t="str">
            <v>GoldBangalore Refinery Pvt Ltd</v>
          </cell>
        </row>
        <row r="38">
          <cell r="J38" t="str">
            <v>GoldBangko Sentral ng Pilipinas (Central Bank of the Philippines)</v>
          </cell>
        </row>
        <row r="39">
          <cell r="J39" t="str">
            <v>GoldBoliden AB</v>
          </cell>
        </row>
        <row r="40">
          <cell r="J40" t="str">
            <v>GoldC. Hafner GmbH + Co. KG</v>
          </cell>
        </row>
        <row r="41">
          <cell r="J41" t="str">
            <v>GoldC.I Metales Procesados Industriales SAS</v>
          </cell>
        </row>
        <row r="42">
          <cell r="J42" t="str">
            <v>GoldCaridad</v>
          </cell>
        </row>
        <row r="43">
          <cell r="J43" t="str">
            <v>GoldCCR</v>
          </cell>
        </row>
        <row r="44">
          <cell r="J44" t="str">
            <v>GoldCCR Refinery - Glencore Canada Corporation</v>
          </cell>
        </row>
        <row r="45">
          <cell r="J45" t="str">
            <v>GoldCendres + M?taux SA</v>
          </cell>
        </row>
        <row r="46">
          <cell r="J46" t="str">
            <v>GoldCendres + Metaux S.A.</v>
          </cell>
        </row>
        <row r="47">
          <cell r="J47" t="str">
            <v>GoldCendres + Métaux S.A.</v>
          </cell>
        </row>
        <row r="48">
          <cell r="J48" t="str">
            <v>GoldCentral Bank of the Philippines Gold Refinery &amp; Mint</v>
          </cell>
        </row>
        <row r="49">
          <cell r="J49" t="str">
            <v>GoldCGR Metalloys Pvt Ltd.</v>
          </cell>
        </row>
        <row r="50">
          <cell r="J50" t="str">
            <v>GoldCHALCO Yunnan Copper Co. Ltd.</v>
          </cell>
        </row>
        <row r="51">
          <cell r="J51" t="str">
            <v>GoldChemmanur Gold Refinery</v>
          </cell>
        </row>
        <row r="52">
          <cell r="J52" t="str">
            <v>GoldChimet S.p.A.</v>
          </cell>
        </row>
        <row r="53">
          <cell r="J53" t="str">
            <v>GoldChina Henan Zhongyuan Gold Smelter</v>
          </cell>
        </row>
        <row r="54">
          <cell r="J54" t="str">
            <v>GoldChina's Shandong Gold Mining Co., Ltd</v>
          </cell>
        </row>
        <row r="55">
          <cell r="J55" t="str">
            <v>GoldChugai Mining</v>
          </cell>
        </row>
        <row r="56">
          <cell r="J56" t="str">
            <v>GoldDaye Non-Ferrous Metals Mining Ltd.</v>
          </cell>
        </row>
        <row r="57">
          <cell r="J57" t="str">
            <v>GoldDEGUSSA</v>
          </cell>
        </row>
        <row r="58">
          <cell r="J58" t="str">
            <v>GoldDegussa Sonne / Mond Goldhandel GmbH</v>
          </cell>
        </row>
        <row r="59">
          <cell r="J59" t="str">
            <v>GoldDijllah Gold Refinery FZC</v>
          </cell>
        </row>
        <row r="60">
          <cell r="J60" t="str">
            <v>GoldDo Sung Corporation</v>
          </cell>
        </row>
        <row r="61">
          <cell r="J61" t="str">
            <v>GoldDoduco</v>
          </cell>
        </row>
        <row r="62">
          <cell r="J62" t="str">
            <v>GoldDODUCO Contacts and Refining GmbH</v>
          </cell>
        </row>
        <row r="63">
          <cell r="J63" t="str">
            <v>GoldDosung metal</v>
          </cell>
        </row>
        <row r="64">
          <cell r="J64" t="str">
            <v>GoldDowa</v>
          </cell>
        </row>
        <row r="65">
          <cell r="J65" t="str">
            <v>GoldDowa Kogyo k.k.</v>
          </cell>
        </row>
        <row r="66">
          <cell r="J66" t="str">
            <v>GoldDowa Metalmine Co. Ltd</v>
          </cell>
        </row>
        <row r="67">
          <cell r="J67" t="str">
            <v>GoldDowa Metals &amp; Mining Co. Ltd</v>
          </cell>
        </row>
        <row r="68">
          <cell r="J68" t="str">
            <v>GoldDS PRETECH Co., Ltd.</v>
          </cell>
        </row>
        <row r="69">
          <cell r="J69" t="str">
            <v>GoldDSC (Do Sung Corporation)</v>
          </cell>
        </row>
        <row r="70">
          <cell r="J70" t="str">
            <v>GoldEco-System Recycling Co., Ltd. East Plant</v>
          </cell>
        </row>
        <row r="71">
          <cell r="J71" t="str">
            <v>GoldEco-System Recycling Co., Ltd. North Plant</v>
          </cell>
        </row>
        <row r="72">
          <cell r="J72" t="str">
            <v>GoldEco-System Recycling Co., Ltd. West Plant</v>
          </cell>
        </row>
        <row r="73">
          <cell r="J73" t="str">
            <v>GoldEkaterinburg</v>
          </cell>
        </row>
        <row r="74">
          <cell r="J74" t="str">
            <v>GoldEmerald Jewel Industry India Limited (Unit 1)</v>
          </cell>
        </row>
        <row r="75">
          <cell r="J75" t="str">
            <v>GoldEmerald Jewel Industry India Limited (Unit 2)</v>
          </cell>
        </row>
        <row r="76">
          <cell r="J76" t="str">
            <v>GoldEmerald Jewel Industry India Limited (Unit 3)</v>
          </cell>
        </row>
        <row r="77">
          <cell r="J77" t="str">
            <v>GoldEmerald Jewel Industry India Limited (Unit 4)</v>
          </cell>
        </row>
        <row r="78">
          <cell r="J78" t="str">
            <v>GoldEmirates Gold DMCC</v>
          </cell>
        </row>
        <row r="79">
          <cell r="J79" t="str">
            <v>GoldFederal State Unitary Enterprise Moscow Special Processing Plant (FSUE MZSS)</v>
          </cell>
        </row>
        <row r="80">
          <cell r="J80" t="str">
            <v>GoldFidelity Printers and Refiners Ltd.</v>
          </cell>
        </row>
        <row r="81">
          <cell r="J81" t="str">
            <v>GoldFSE Novosibirsk Refinery</v>
          </cell>
        </row>
        <row r="82">
          <cell r="J82" t="str">
            <v>GoldFujairah Gold FZC</v>
          </cell>
        </row>
        <row r="83">
          <cell r="J83" t="str">
            <v>GoldFujian Zijin mining stock company gold smelter</v>
          </cell>
        </row>
        <row r="84">
          <cell r="J84" t="str">
            <v>GoldGCC Gujrat Gold Centre Pvt. Ltd.</v>
          </cell>
        </row>
        <row r="85">
          <cell r="J85" t="str">
            <v>GoldGeib Refining Corporation</v>
          </cell>
        </row>
        <row r="86">
          <cell r="J86" t="str">
            <v>GoldGold Coast Refinery</v>
          </cell>
        </row>
        <row r="87">
          <cell r="J87" t="str">
            <v>GoldGold Mining in Shandong (Laizhou) Limited Company</v>
          </cell>
        </row>
        <row r="88">
          <cell r="J88" t="str">
            <v>GoldGold Refinery of Zijin Mining Group Co., Ltd.</v>
          </cell>
        </row>
        <row r="89">
          <cell r="J89" t="str">
            <v>GoldGreat Wall Precious Metals Co,. LTD.</v>
          </cell>
        </row>
        <row r="90">
          <cell r="J90" t="str">
            <v>GoldGreat Wall Precious Metals Co., Ltd. of CBPM</v>
          </cell>
        </row>
        <row r="91">
          <cell r="J91" t="str">
            <v>GoldGuangdong Gaoyao Co</v>
          </cell>
        </row>
        <row r="92">
          <cell r="J92" t="str">
            <v>GoldGuangdong Jinding Gold Limited</v>
          </cell>
        </row>
        <row r="93">
          <cell r="J93" t="str">
            <v>GoldGujarat Gold Centre</v>
          </cell>
        </row>
        <row r="94">
          <cell r="J94" t="str">
            <v>GoldGuoda Safina High-Tech Environmental Refinery Co., Ltd.</v>
          </cell>
        </row>
        <row r="95">
          <cell r="J95" t="str">
            <v>GoldHangzhou Fuchunjiang Smelting Co., Ltd.</v>
          </cell>
        </row>
        <row r="96">
          <cell r="J96" t="str">
            <v>GoldHeeSung Metal Ltd.</v>
          </cell>
        </row>
        <row r="97">
          <cell r="J97" t="str">
            <v>GoldHeimerle + Meule GmbH</v>
          </cell>
        </row>
        <row r="98">
          <cell r="J98" t="str">
            <v>GoldHenan Zhongyuan Gold Refinery Co., Ltd.</v>
          </cell>
        </row>
        <row r="99">
          <cell r="J99" t="str">
            <v>GoldHenan Zhongyuan Gold Smelter of Zhongjin Gold Co. Ltd.</v>
          </cell>
        </row>
        <row r="100">
          <cell r="J100" t="str">
            <v>GoldHenan Zhongyuan Gold Smelter of Zhongjin Gold Corporation Limited</v>
          </cell>
        </row>
        <row r="101">
          <cell r="J101" t="str">
            <v>GoldHeraeus Germany GmbH Co. KG</v>
          </cell>
        </row>
        <row r="102">
          <cell r="J102" t="str">
            <v>GoldHeraeus Ltd. Hong Kong</v>
          </cell>
        </row>
        <row r="103">
          <cell r="J103" t="str">
            <v>GoldHeraeus Metals Hong Kong Ltd.</v>
          </cell>
        </row>
        <row r="104">
          <cell r="J104" t="str">
            <v>GoldHeraeus Precious Metals GmbH &amp; Co. KG</v>
          </cell>
        </row>
        <row r="105">
          <cell r="J105" t="str">
            <v>GoldHunan Chenzhou Mining Co., Ltd.</v>
          </cell>
        </row>
        <row r="106">
          <cell r="J106" t="str">
            <v>GoldHunan Chenzhou Mining Group Co., Ltd.</v>
          </cell>
        </row>
        <row r="107">
          <cell r="J107" t="str">
            <v>GoldHunan Chenzhou Mining Industry Co. Ltd.</v>
          </cell>
        </row>
        <row r="108">
          <cell r="J108" t="str">
            <v>GoldHunan Guiyang yinxing Nonferrous Smelting Co., Ltd.</v>
          </cell>
        </row>
        <row r="109">
          <cell r="J109" t="str">
            <v>GoldHunan Yu Teng Non-Ferrous Metals Co., Ltd.</v>
          </cell>
        </row>
        <row r="110">
          <cell r="J110" t="str">
            <v>GoldHwaSeong CJ CO., LTD.</v>
          </cell>
        </row>
        <row r="111">
          <cell r="J111" t="str">
            <v>GoldIndustrial Refining Company</v>
          </cell>
        </row>
        <row r="112">
          <cell r="J112" t="str">
            <v>GoldInner Mongolia Qiankun Gold and Silver Refinery Share Co., Ltd.</v>
          </cell>
        </row>
        <row r="113">
          <cell r="J113" t="str">
            <v>GoldInternational Precious Metal Refiners</v>
          </cell>
        </row>
        <row r="114">
          <cell r="J114" t="str">
            <v>GoldIshifuku Metal Industry Co., Ltd.</v>
          </cell>
        </row>
        <row r="115">
          <cell r="J115" t="str">
            <v>GoldIstanbul Gold Refinery</v>
          </cell>
        </row>
        <row r="116">
          <cell r="J116" t="str">
            <v>GoldItalpreziosi</v>
          </cell>
        </row>
        <row r="117">
          <cell r="J117" t="str">
            <v>GoldJALAN &amp; Company</v>
          </cell>
        </row>
        <row r="118">
          <cell r="J118" t="str">
            <v>GoldJapan Mint</v>
          </cell>
        </row>
        <row r="119">
          <cell r="J119" t="str">
            <v>GoldJCC</v>
          </cell>
        </row>
        <row r="120">
          <cell r="J120" t="str">
            <v>GoldJiangxi Copper Co., Ltd.</v>
          </cell>
        </row>
        <row r="121">
          <cell r="J121" t="str">
            <v>GoldJohnson Matthey Canada</v>
          </cell>
        </row>
        <row r="122">
          <cell r="J122" t="str">
            <v>GoldJohnson Matthey Inc.</v>
          </cell>
        </row>
        <row r="123">
          <cell r="J123" t="str">
            <v>GoldJohnson Matthey Inc. (USA)</v>
          </cell>
        </row>
        <row r="124">
          <cell r="J124" t="str">
            <v>GoldJohnson Matthey Limited</v>
          </cell>
        </row>
        <row r="125">
          <cell r="J125" t="str">
            <v>GoldJSC Ekaterinburg Non-Ferrous Metal Processing Plant</v>
          </cell>
        </row>
        <row r="126">
          <cell r="J126" t="str">
            <v>GoldJSC Novosibirsk Refinery</v>
          </cell>
        </row>
        <row r="127">
          <cell r="J127" t="str">
            <v>GoldJSC Uralelectromed</v>
          </cell>
        </row>
        <row r="128">
          <cell r="J128" t="str">
            <v>GoldJX Nippon Mining &amp; Metals Co., Ltd.</v>
          </cell>
        </row>
        <row r="129">
          <cell r="J129" t="str">
            <v>GoldK.A. Rasmussen</v>
          </cell>
        </row>
        <row r="130">
          <cell r="J130" t="str">
            <v>GoldKaloti Precious Metals</v>
          </cell>
        </row>
        <row r="131">
          <cell r="J131" t="str">
            <v>GoldKazakhmys Smelting LLC</v>
          </cell>
        </row>
        <row r="132">
          <cell r="J132" t="str">
            <v>GoldKazzinc</v>
          </cell>
        </row>
        <row r="133">
          <cell r="J133" t="str">
            <v>GoldKennecott Utah Copper LLC</v>
          </cell>
        </row>
        <row r="134">
          <cell r="J134" t="str">
            <v>GoldKGHM Polska Miedz S.A.</v>
          </cell>
        </row>
        <row r="135">
          <cell r="J135" t="str">
            <v>GoldKGHM Polska Miedz Spolka Akcyjna</v>
          </cell>
        </row>
        <row r="136">
          <cell r="J136" t="str">
            <v>GoldKGHM Polska Miedź Spółka Akcyjna</v>
          </cell>
        </row>
        <row r="137">
          <cell r="J137" t="str">
            <v>GoldKojima Chemicals Co., Ltd.</v>
          </cell>
        </row>
        <row r="138">
          <cell r="J138" t="str">
            <v>GoldKojima Kagaku Yakuhin Co., Ltd</v>
          </cell>
        </row>
        <row r="139">
          <cell r="J139" t="str">
            <v>GoldKombinat Gorniczo Hutniczy Miedz Polska Miedz S.A.</v>
          </cell>
        </row>
        <row r="140">
          <cell r="J140" t="str">
            <v>GoldKorea Zinc Co., Ltd.</v>
          </cell>
        </row>
        <row r="141">
          <cell r="J141" t="str">
            <v>GoldKosak Seiren</v>
          </cell>
        </row>
        <row r="142">
          <cell r="J142" t="str">
            <v>GoldKUC</v>
          </cell>
        </row>
        <row r="143">
          <cell r="J143" t="str">
            <v>GoldKundan Care Products Ltd.</v>
          </cell>
        </row>
        <row r="144">
          <cell r="J144" t="str">
            <v>GoldKyrgyzaltyn JSC</v>
          </cell>
        </row>
        <row r="145">
          <cell r="J145" t="str">
            <v>GoldKyshtym Copper-Electrolytic Plant ZAO</v>
          </cell>
        </row>
        <row r="146">
          <cell r="J146" t="str">
            <v>GoldLa Caridad</v>
          </cell>
        </row>
        <row r="147">
          <cell r="J147" t="str">
            <v>GoldLAIZHOU SHANDONG</v>
          </cell>
        </row>
        <row r="148">
          <cell r="J148" t="str">
            <v>GoldL'azurde Company For Jewelry</v>
          </cell>
        </row>
        <row r="149">
          <cell r="J149" t="str">
            <v>GoldLinBao Gold Mining</v>
          </cell>
        </row>
        <row r="150">
          <cell r="J150" t="str">
            <v>GoldLingbao Gold Co., Ltd.</v>
          </cell>
        </row>
        <row r="151">
          <cell r="J151" t="str">
            <v>GoldLingbao Jinyuan Tonghui Refinery Co., Ltd.</v>
          </cell>
        </row>
        <row r="152">
          <cell r="J152" t="str">
            <v>GoldL'Orfebre S.A.</v>
          </cell>
        </row>
        <row r="153">
          <cell r="J153" t="str">
            <v>GoldLS-NIKKO Copper Inc.</v>
          </cell>
        </row>
        <row r="154">
          <cell r="J154" t="str">
            <v>GoldLT Metal Ltd.</v>
          </cell>
        </row>
        <row r="155">
          <cell r="J155" t="str">
            <v>GoldLuoyang Zijin Yinhui Gold Refinery Co., Ltd.</v>
          </cell>
        </row>
        <row r="156">
          <cell r="J156" t="str">
            <v>GoldLuoyang Zijin Yinhui Gold Smelting</v>
          </cell>
        </row>
        <row r="157">
          <cell r="J157" t="str">
            <v>GoldLuoyang Zijin Yinhui Metal Smelt Co Ltd</v>
          </cell>
        </row>
        <row r="158">
          <cell r="J158" t="str">
            <v>GoldMarsam Metals</v>
          </cell>
        </row>
        <row r="159">
          <cell r="J159" t="str">
            <v>GoldMaterion</v>
          </cell>
        </row>
        <row r="160">
          <cell r="J160" t="str">
            <v>GoldMatsuda Sangyo Co., Ltd.</v>
          </cell>
        </row>
        <row r="161">
          <cell r="J161" t="str">
            <v>GoldMD Overseas</v>
          </cell>
        </row>
        <row r="162">
          <cell r="J162" t="str">
            <v>GoldMEM(Sumitomo Group)</v>
          </cell>
        </row>
        <row r="163">
          <cell r="J163" t="str">
            <v>GoldMetal Concentrators SA (Pty) Ltd.</v>
          </cell>
        </row>
        <row r="164">
          <cell r="J164" t="str">
            <v>GoldMetal?rgica Met-Mex Pe?oles, S.A. de C.V</v>
          </cell>
        </row>
        <row r="165">
          <cell r="J165" t="str">
            <v>GoldMetallix Refining Inc.</v>
          </cell>
        </row>
        <row r="166">
          <cell r="J166" t="str">
            <v>GoldMetallurgie Hoboken Overpelt</v>
          </cell>
        </row>
        <row r="167">
          <cell r="J167" t="str">
            <v>GoldMetalor Switzerland</v>
          </cell>
        </row>
        <row r="168">
          <cell r="J168" t="str">
            <v>GoldMetalor Technologies (Hong Kong) Ltd.</v>
          </cell>
        </row>
        <row r="169">
          <cell r="J169" t="str">
            <v>GoldMetalor Technologies (Singapore) Pte., Ltd.</v>
          </cell>
        </row>
        <row r="170">
          <cell r="J170" t="str">
            <v>GoldMetalor Technologies (Suzhou) Ltd.</v>
          </cell>
        </row>
        <row r="171">
          <cell r="J171" t="str">
            <v>GoldMetalor Technologies S.A.</v>
          </cell>
        </row>
        <row r="172">
          <cell r="J172" t="str">
            <v>GoldMetalor USA Refining Corporation</v>
          </cell>
        </row>
        <row r="173">
          <cell r="J173" t="str">
            <v>GoldMetalurgica Met-Mex Penoles S.A. De C.V.</v>
          </cell>
        </row>
        <row r="174">
          <cell r="J174" t="str">
            <v>GoldMetalúrgica Met-Mex Peñoles S.A. De C.V.</v>
          </cell>
        </row>
        <row r="175">
          <cell r="J175" t="str">
            <v>GoldMet-Mex Pe?oles, S.A.</v>
          </cell>
        </row>
        <row r="176">
          <cell r="J176" t="str">
            <v>GoldMet-Mex Penoles, S.A.</v>
          </cell>
        </row>
        <row r="177">
          <cell r="J177" t="str">
            <v>GoldMitsubishi Materials Corporation</v>
          </cell>
        </row>
        <row r="178">
          <cell r="J178" t="str">
            <v>GoldMitsui Kinzoku Co., Ltd.</v>
          </cell>
        </row>
        <row r="179">
          <cell r="J179" t="str">
            <v>GoldMitsui Mining and Smelting Co., Ltd.</v>
          </cell>
        </row>
        <row r="180">
          <cell r="J180" t="str">
            <v>GoldMMTC-PAMP India Pvt., Ltd.</v>
          </cell>
        </row>
        <row r="181">
          <cell r="J181" t="str">
            <v>GoldModeltech Sdn Bhd</v>
          </cell>
        </row>
        <row r="182">
          <cell r="J182" t="str">
            <v>GoldMorris and Watson</v>
          </cell>
        </row>
        <row r="183">
          <cell r="J183" t="str">
            <v>GoldMoscow Special Alloys Processing Plant</v>
          </cell>
        </row>
        <row r="184">
          <cell r="J184" t="str">
            <v>GoldNadir Metal Rafineri San. Ve Tic. A.S.</v>
          </cell>
        </row>
        <row r="185">
          <cell r="J185" t="str">
            <v>GoldNadir Metal Rafineri San. Ve Tic. A.Ş.</v>
          </cell>
        </row>
        <row r="186">
          <cell r="J186" t="str">
            <v>GoldNavoi Mining and Metallurgical Combinat</v>
          </cell>
        </row>
        <row r="187">
          <cell r="J187" t="str">
            <v>GoldNH Recytech Company</v>
          </cell>
        </row>
        <row r="188">
          <cell r="J188" t="str">
            <v>GoldNihon Material Co., Ltd.</v>
          </cell>
        </row>
        <row r="189">
          <cell r="J189" t="str">
            <v>GoldNiihama Toyo Smelter &amp; Refinery</v>
          </cell>
        </row>
        <row r="190">
          <cell r="J190" t="str">
            <v>GoldNorddeutsche Affinererie AG</v>
          </cell>
        </row>
        <row r="191">
          <cell r="J191" t="str">
            <v>GoldOgussa Osterreichische Gold- und Silber-Scheideanstalt GmbH</v>
          </cell>
        </row>
        <row r="192">
          <cell r="J192" t="str">
            <v>GoldÖgussa Österreichische Gold- und Silber-Scheideanstalt GmbH</v>
          </cell>
        </row>
        <row r="193">
          <cell r="J193" t="str">
            <v>GoldOhura Precious Metal Industry Co., Ltd.</v>
          </cell>
        </row>
        <row r="194">
          <cell r="J194" t="str">
            <v>GoldOJSC "The Gulidov Krasnoyarsk Non-Ferrous Metals Plant" (OJSC Krastsvetmet)</v>
          </cell>
        </row>
        <row r="195">
          <cell r="J195" t="str">
            <v>GoldOJSC Krastsvetmet</v>
          </cell>
        </row>
        <row r="196">
          <cell r="J196" t="str">
            <v>GoldOJSC Novosibirsk Refinery</v>
          </cell>
        </row>
        <row r="197">
          <cell r="J197" t="str">
            <v>GoldPAMP S.A.</v>
          </cell>
        </row>
        <row r="198">
          <cell r="J198" t="str">
            <v>GoldPan Pacific Copper Co Ltd.</v>
          </cell>
        </row>
        <row r="199">
          <cell r="J199" t="str">
            <v>GoldPease &amp; Curren</v>
          </cell>
        </row>
        <row r="200">
          <cell r="J200" t="str">
            <v>GoldPenglai Penggang Gold Industry Co., Ltd.</v>
          </cell>
        </row>
        <row r="201">
          <cell r="J201" t="str">
            <v>GoldPerth Mint</v>
          </cell>
        </row>
        <row r="202">
          <cell r="J202" t="str">
            <v>GoldPerth Mint (ANZ)</v>
          </cell>
        </row>
        <row r="203">
          <cell r="J203" t="str">
            <v>GoldPlanta Recuperadora de Metales SpA</v>
          </cell>
        </row>
        <row r="204">
          <cell r="J204" t="str">
            <v>GoldPrioksky Plant of Non-Ferrous Metals</v>
          </cell>
        </row>
        <row r="205">
          <cell r="J205" t="str">
            <v>GoldProduits Artistiques de Métaux</v>
          </cell>
        </row>
        <row r="206">
          <cell r="J206" t="str">
            <v>GoldPT Aneka Tambang (Persero) Tbk</v>
          </cell>
        </row>
        <row r="207">
          <cell r="J207" t="str">
            <v>GoldPX Precinox S.A.</v>
          </cell>
        </row>
        <row r="208">
          <cell r="J208" t="str">
            <v>GoldPX Précinox S.A.</v>
          </cell>
        </row>
        <row r="209">
          <cell r="J209" t="str">
            <v>GoldQG Refining, LLC</v>
          </cell>
        </row>
        <row r="210">
          <cell r="J210" t="str">
            <v>GoldRand Refinery (Pty) Ltd.</v>
          </cell>
        </row>
        <row r="211">
          <cell r="J211" t="str">
            <v>GoldRefinery LS-Nikko Copper Inc.</v>
          </cell>
        </row>
        <row r="212">
          <cell r="J212" t="str">
            <v>GoldRefinery of Seemine Gold Co., Ltd.</v>
          </cell>
        </row>
        <row r="213">
          <cell r="J213" t="str">
            <v>GoldRemondis Argentia B.V.</v>
          </cell>
        </row>
        <row r="214">
          <cell r="J214" t="str">
            <v>GoldREMONDIS PMR B.V.</v>
          </cell>
        </row>
        <row r="215">
          <cell r="J215" t="str">
            <v>GoldRoyal Canadian Mint</v>
          </cell>
        </row>
        <row r="216">
          <cell r="J216" t="str">
            <v>GoldSAAMP</v>
          </cell>
        </row>
        <row r="217">
          <cell r="J217" t="str">
            <v>GoldSabin Metal Corp.</v>
          </cell>
        </row>
        <row r="218">
          <cell r="J218" t="str">
            <v>GoldSafimet S.p.A</v>
          </cell>
        </row>
        <row r="219">
          <cell r="J219" t="str">
            <v>GoldSAFINA A.S.</v>
          </cell>
        </row>
        <row r="220">
          <cell r="J220" t="str">
            <v>GoldSaganoseki Smelter &amp; Refinery</v>
          </cell>
        </row>
        <row r="221">
          <cell r="J221" t="str">
            <v>GoldSai Refinery</v>
          </cell>
        </row>
        <row r="222">
          <cell r="J222" t="str">
            <v>GoldSamdok Metal</v>
          </cell>
        </row>
        <row r="223">
          <cell r="J223" t="str">
            <v>GoldSamduck Precious Metals</v>
          </cell>
        </row>
        <row r="224">
          <cell r="J224" t="str">
            <v>GoldSamwon Metals Corp.</v>
          </cell>
        </row>
        <row r="225">
          <cell r="J225" t="str">
            <v>GoldSancus ZFS (L’Orfebre, SA)</v>
          </cell>
        </row>
        <row r="226">
          <cell r="J226" t="str">
            <v>GoldSAXONIA Edelmetalle GmbH</v>
          </cell>
        </row>
        <row r="227">
          <cell r="J227" t="str">
            <v>GoldSD (Samdok) Metal</v>
          </cell>
        </row>
        <row r="228">
          <cell r="J228" t="str">
            <v>GoldSellem Industries Ltd.</v>
          </cell>
        </row>
        <row r="229">
          <cell r="J229" t="str">
            <v>GoldSEMPSA Joyeria Plateria S.A.</v>
          </cell>
        </row>
        <row r="230">
          <cell r="J230" t="str">
            <v>GoldSEMPSA Joyería Platería S.A.</v>
          </cell>
        </row>
        <row r="231">
          <cell r="J231" t="str">
            <v>GoldSempsa JP (Cookson Sempsa)</v>
          </cell>
        </row>
        <row r="232">
          <cell r="J232" t="str">
            <v>GoldShan Dong Huangjin</v>
          </cell>
        </row>
        <row r="233">
          <cell r="J233" t="str">
            <v>GoldShandong Gold Mine(Laizhou) Smelter Co., Ltd.</v>
          </cell>
        </row>
        <row r="234">
          <cell r="J234" t="str">
            <v>GoldShandong Gold Smelting Co., Ltd.</v>
          </cell>
        </row>
        <row r="235">
          <cell r="J235" t="str">
            <v>GoldShandong Guoda Gold Co., Ltd.</v>
          </cell>
        </row>
        <row r="236">
          <cell r="J236" t="str">
            <v>Goldshandong huangjin</v>
          </cell>
        </row>
        <row r="237">
          <cell r="J237" t="str">
            <v>GoldShandong Humon Smelting Co., Ltd.</v>
          </cell>
        </row>
        <row r="238">
          <cell r="J238" t="str">
            <v>GoldShandong middlings JinYe group Co., LTD</v>
          </cell>
        </row>
        <row r="239">
          <cell r="J239" t="str">
            <v>GoldShandong Tarzan Bio-Gold Industry Co., Ltd.</v>
          </cell>
        </row>
        <row r="240">
          <cell r="J240" t="str">
            <v>GoldShandong Tiancheng Biological Gold Industrial Co., Ltd.</v>
          </cell>
        </row>
        <row r="241">
          <cell r="J241" t="str">
            <v>GoldShandong Zhaojin Gold &amp; Silver Refinery Co., Ltd.</v>
          </cell>
        </row>
        <row r="242">
          <cell r="J242" t="str">
            <v>GoldShangdong Gold (Laizhou)</v>
          </cell>
        </row>
        <row r="243">
          <cell r="J243" t="str">
            <v>GoldShenzhen Zhonghenglong Real Industry Co., Ltd.</v>
          </cell>
        </row>
        <row r="244">
          <cell r="J244" t="str">
            <v>GoldShirpur Gold Refinery Ltd.</v>
          </cell>
        </row>
        <row r="245">
          <cell r="J245" t="str">
            <v>GoldShonan Plant Tanaka Kikinzoku</v>
          </cell>
        </row>
        <row r="246">
          <cell r="J246" t="str">
            <v>GoldShyolkovsky</v>
          </cell>
        </row>
        <row r="247">
          <cell r="J247" t="str">
            <v>GoldSichuan Tianze Precious Metals Co., Ltd.</v>
          </cell>
        </row>
        <row r="248">
          <cell r="J248" t="str">
            <v>GoldSingapore Tanaka</v>
          </cell>
        </row>
        <row r="249">
          <cell r="J249" t="str">
            <v>GoldSingway Technology Co., Ltd.</v>
          </cell>
        </row>
        <row r="250">
          <cell r="J250" t="str">
            <v>GoldSMM</v>
          </cell>
        </row>
        <row r="251">
          <cell r="J251" t="str">
            <v>GoldSOE Shyolkovsky Factory of Secondary Precious Metals</v>
          </cell>
        </row>
        <row r="252">
          <cell r="J252" t="str">
            <v>GoldSolar Applied Materials Technology Corp.</v>
          </cell>
        </row>
        <row r="253">
          <cell r="J253" t="str">
            <v>GoldSOLAR CHEMICALAPPLIED MATERIALS TECHNOLOGY (KUN SHAN)</v>
          </cell>
        </row>
        <row r="254">
          <cell r="J254" t="str">
            <v>GoldSolartech</v>
          </cell>
        </row>
        <row r="255">
          <cell r="J255" t="str">
            <v>GoldSovereign Metals</v>
          </cell>
        </row>
        <row r="256">
          <cell r="J256" t="str">
            <v>GoldState Research Institute Center for Physical Sciences and Technology</v>
          </cell>
        </row>
        <row r="257">
          <cell r="J257" t="str">
            <v>GoldSudan Gold Refinery</v>
          </cell>
        </row>
        <row r="258">
          <cell r="J258" t="str">
            <v>GoldSumitomo Kinzoku Kozan K.K.</v>
          </cell>
        </row>
        <row r="259">
          <cell r="J259" t="str">
            <v>GoldSumitomo Metal Mining Co., Ltd.</v>
          </cell>
        </row>
        <row r="260">
          <cell r="J260" t="str">
            <v>GoldSungEel HiMetal Co., Ltd.</v>
          </cell>
        </row>
        <row r="261">
          <cell r="J261" t="str">
            <v>GoldSungEel HiTech</v>
          </cell>
        </row>
        <row r="262">
          <cell r="J262" t="str">
            <v>GoldT.C.A S.p.A</v>
          </cell>
        </row>
        <row r="263">
          <cell r="J263" t="str">
            <v>GoldTakehara Refinery</v>
          </cell>
        </row>
        <row r="264">
          <cell r="J264" t="str">
            <v>GoldTamano Smelter</v>
          </cell>
        </row>
        <row r="265">
          <cell r="J265" t="str">
            <v>GoldTanaka Denshi Kogyo K.K</v>
          </cell>
        </row>
        <row r="266">
          <cell r="J266" t="str">
            <v>GoldTanaka Electronics (Hong Kong) Pte. Ltd.</v>
          </cell>
        </row>
        <row r="267">
          <cell r="J267" t="str">
            <v>GoldTANAKA Electronics (Malaysia) SDN. BHD.</v>
          </cell>
        </row>
        <row r="268">
          <cell r="J268" t="str">
            <v>GoldTanaka Electronics (Singapore) Pte. Ltd.</v>
          </cell>
        </row>
        <row r="269">
          <cell r="J269" t="str">
            <v>GoldTanaka Kikinzoku International</v>
          </cell>
        </row>
        <row r="270">
          <cell r="J270" t="str">
            <v>GoldTanaka Kikinzoku Kogyo K.K</v>
          </cell>
        </row>
        <row r="271">
          <cell r="J271" t="str">
            <v>GoldTanaka Kikinzoku Kogyo K.K.</v>
          </cell>
        </row>
        <row r="272">
          <cell r="J272" t="str">
            <v>GoldTanaka Precious Metals</v>
          </cell>
        </row>
        <row r="273">
          <cell r="J273" t="str">
            <v>GoldThe Great Wall Gold and Silver Refinery of China</v>
          </cell>
        </row>
        <row r="274">
          <cell r="J274" t="str">
            <v>GoldThe Perth Mint</v>
          </cell>
        </row>
        <row r="275">
          <cell r="J275" t="str">
            <v>GoldThe Refinery of Shandong Gold Mining Co., Ltd.</v>
          </cell>
        </row>
        <row r="276">
          <cell r="J276" t="str">
            <v>GoldTokuriki Honten Co., Ltd.</v>
          </cell>
        </row>
        <row r="277">
          <cell r="J277" t="str">
            <v>GoldTongling Nonferrous Metals Group Co., Ltd.</v>
          </cell>
        </row>
        <row r="278">
          <cell r="J278" t="str">
            <v>GoldTongLing Nonferrous Metals Group Holdings Co., Ltd.</v>
          </cell>
        </row>
        <row r="279">
          <cell r="J279" t="str">
            <v>GoldTony Goetz NV</v>
          </cell>
        </row>
        <row r="280">
          <cell r="J280" t="str">
            <v>GoldTOO Tau-Ken-Altyn</v>
          </cell>
        </row>
        <row r="281">
          <cell r="J281" t="str">
            <v>GoldTorecom</v>
          </cell>
        </row>
        <row r="282">
          <cell r="J282" t="str">
            <v>GoldToyo Smelter &amp; Refinery</v>
          </cell>
        </row>
        <row r="283">
          <cell r="J283" t="str">
            <v>GoldTSK Pretech</v>
          </cell>
        </row>
        <row r="284">
          <cell r="J284" t="str">
            <v>GoldUmicore Precious Metals Refining Hoboken</v>
          </cell>
        </row>
        <row r="285">
          <cell r="J285" t="str">
            <v>GoldUmicore Precious Metals Thailand</v>
          </cell>
        </row>
        <row r="286">
          <cell r="J286" t="str">
            <v>GoldUmicore S.A. Business Unit Precious Metals Refining</v>
          </cell>
        </row>
        <row r="287">
          <cell r="J287" t="str">
            <v>GoldUnited Precious Metal Refining, Inc.</v>
          </cell>
        </row>
        <row r="288">
          <cell r="J288" t="str">
            <v>GoldValcambi S.A.</v>
          </cell>
        </row>
        <row r="289">
          <cell r="J289" t="str">
            <v>GoldValue Trading</v>
          </cell>
        </row>
        <row r="290">
          <cell r="J290" t="str">
            <v>GoldWEEEREFINING</v>
          </cell>
        </row>
        <row r="291">
          <cell r="J291" t="str">
            <v>GoldWestern Australian Mint (T/a The Perth Mint)</v>
          </cell>
        </row>
        <row r="292">
          <cell r="J292" t="str">
            <v>GoldWIELAND Edelmetalle GmbH</v>
          </cell>
        </row>
        <row r="293">
          <cell r="J293" t="str">
            <v>GoldWilliams Advanced Materials</v>
          </cell>
        </row>
        <row r="294">
          <cell r="J294" t="str">
            <v>GoldXstrata</v>
          </cell>
        </row>
        <row r="295">
          <cell r="J295" t="str">
            <v>GoldYamakin Co., Ltd.</v>
          </cell>
        </row>
        <row r="296">
          <cell r="J296" t="str">
            <v>GoldYamamoto Precious Co., Ltd.</v>
          </cell>
        </row>
        <row r="297">
          <cell r="J297" t="str">
            <v>GoldYamamoto Precious Metal Co., Ltd.</v>
          </cell>
        </row>
        <row r="298">
          <cell r="J298" t="str">
            <v>GoldYamamoto Precision Metals</v>
          </cell>
        </row>
        <row r="299">
          <cell r="J299" t="str">
            <v>GoldYantai NUS Safina tech environmental Refinery Co. Ltd.</v>
          </cell>
        </row>
        <row r="300">
          <cell r="J300" t="str">
            <v>GoldYokohama Metal Co., Ltd.</v>
          </cell>
        </row>
        <row r="301">
          <cell r="J301" t="str">
            <v>GoldYunnan Copper Industry Co., Ltd.</v>
          </cell>
        </row>
        <row r="302">
          <cell r="J302" t="str">
            <v>GoldZhao Jin Mining Industry Co Ltd</v>
          </cell>
        </row>
        <row r="303">
          <cell r="J303" t="str">
            <v>GoldZhao Yuan Gold Mine</v>
          </cell>
        </row>
        <row r="304">
          <cell r="J304" t="str">
            <v>GoldZhao Yuan Gold Smelter of ZhongJin</v>
          </cell>
        </row>
        <row r="305">
          <cell r="J305" t="str">
            <v>GoldZhao Yuan Jin Kuang</v>
          </cell>
        </row>
        <row r="306">
          <cell r="J306" t="str">
            <v>GoldZhaojin Mining Industry Co., Ltd.</v>
          </cell>
        </row>
        <row r="307">
          <cell r="J307" t="str">
            <v>Goldzhaojinjinyinyelian</v>
          </cell>
        </row>
        <row r="308">
          <cell r="J308" t="str">
            <v>GoldZhaoyuan Gold Group</v>
          </cell>
        </row>
        <row r="309">
          <cell r="J309" t="str">
            <v>GoldZhongjin Gold Corporation Limited</v>
          </cell>
        </row>
        <row r="310">
          <cell r="J310" t="str">
            <v>GoldZhongyuan Gold Smelter of Zhongjin Gold Corporation</v>
          </cell>
        </row>
        <row r="311">
          <cell r="J311" t="str">
            <v>GoldZijin Kuang Ye Refinery</v>
          </cell>
        </row>
        <row r="312">
          <cell r="J312" t="str">
            <v>GoldZijin Mining Industry Corporation</v>
          </cell>
        </row>
        <row r="313">
          <cell r="J313" t="str">
            <v>GoldSmelter not listed</v>
          </cell>
        </row>
        <row r="314">
          <cell r="J314" t="str">
            <v>GoldSmelter not yet identified</v>
          </cell>
        </row>
        <row r="315">
          <cell r="J315" t="str">
            <v>TantalumAsaka Riken Co., Ltd.</v>
          </cell>
        </row>
        <row r="316">
          <cell r="J316" t="str">
            <v>TantalumChangsha South Tantalum Niobium Co., Ltd.</v>
          </cell>
        </row>
        <row r="317">
          <cell r="J317" t="str">
            <v>TantalumChangsha Southern</v>
          </cell>
        </row>
        <row r="318">
          <cell r="J318" t="str">
            <v>TantalumD Block Metals, LLC</v>
          </cell>
        </row>
        <row r="319">
          <cell r="J319" t="str">
            <v>TantalumExotech Inc.</v>
          </cell>
        </row>
        <row r="320">
          <cell r="J320" t="str">
            <v>TantalumF &amp; X</v>
          </cell>
        </row>
        <row r="321">
          <cell r="J321" t="str">
            <v>TantalumF&amp;X Electro-Materials Ltd.</v>
          </cell>
        </row>
        <row r="322">
          <cell r="J322" t="str">
            <v>TantalumFIR Metals &amp; Resource Ltd.</v>
          </cell>
        </row>
        <row r="323">
          <cell r="J323" t="str">
            <v>TantalumGlobal Advanced Metals Aizu</v>
          </cell>
        </row>
        <row r="324">
          <cell r="J324" t="str">
            <v>TantalumGlobal Advanced Metals Boyertown</v>
          </cell>
        </row>
        <row r="325">
          <cell r="J325" t="str">
            <v>TantalumGuangdong Zhiyuan New Material Co., Ltd.</v>
          </cell>
        </row>
        <row r="326">
          <cell r="J326" t="str">
            <v>TantalumH.C. Starck Co., Ltd.</v>
          </cell>
        </row>
        <row r="327">
          <cell r="J327" t="str">
            <v>TantalumH.C. Starck Hermsdorf GmbH</v>
          </cell>
        </row>
        <row r="328">
          <cell r="J328" t="str">
            <v>TantalumH.C. Starck Inc.</v>
          </cell>
        </row>
        <row r="329">
          <cell r="J329" t="str">
            <v>TantalumH.C. Starck Ltd.</v>
          </cell>
        </row>
        <row r="330">
          <cell r="J330" t="str">
            <v>TantalumH.C. Starck Smelting GmbH &amp; Co. KG</v>
          </cell>
        </row>
        <row r="331">
          <cell r="J331" t="str">
            <v>TantalumH.C. Starck Tantalum and Niobium GmbH</v>
          </cell>
        </row>
        <row r="332">
          <cell r="J332" t="str">
            <v>TantalumHengyang King Xing Lifeng New Materials Co., Ltd.</v>
          </cell>
        </row>
        <row r="333">
          <cell r="J333" t="str">
            <v>TantalumJiangxi Dinghai Tantalum &amp; Niobium Co., Ltd.</v>
          </cell>
        </row>
        <row r="334">
          <cell r="J334" t="str">
            <v>TantalumJiangxi Tuohong New Raw Material</v>
          </cell>
        </row>
        <row r="335">
          <cell r="J335" t="str">
            <v>TantalumJiuJiang JinXin Nonferrous Metals Co., Ltd.</v>
          </cell>
        </row>
        <row r="336">
          <cell r="J336" t="str">
            <v>TantalumJiujiang Nonferrous Metals Smelting Company Limited</v>
          </cell>
        </row>
        <row r="337">
          <cell r="J337" t="str">
            <v>TantalumJiujiang Tanbre Co., Ltd.</v>
          </cell>
        </row>
        <row r="338">
          <cell r="J338" t="str">
            <v>TantalumJiujiang Zhongao Tantalum &amp; Niobium Co., Ltd.</v>
          </cell>
        </row>
        <row r="339">
          <cell r="J339" t="str">
            <v>TantalumKEMET Blue Metals</v>
          </cell>
        </row>
        <row r="340">
          <cell r="J340" t="str">
            <v>TantalumKEMET de Mexico</v>
          </cell>
        </row>
        <row r="341">
          <cell r="J341" t="str">
            <v>TantalumLSM Brasil S.A.</v>
          </cell>
        </row>
        <row r="342">
          <cell r="J342" t="str">
            <v>TantalumMeta Materials</v>
          </cell>
        </row>
        <row r="343">
          <cell r="J343" t="str">
            <v>TantalumMetallurgical Products India Pvt. Ltd. (MPIL)</v>
          </cell>
        </row>
        <row r="344">
          <cell r="J344" t="str">
            <v>TantalumMetallurgical Products India Pvt., Ltd.</v>
          </cell>
        </row>
        <row r="345">
          <cell r="J345" t="str">
            <v>TantalumMineracao Taboca S.A.</v>
          </cell>
        </row>
        <row r="346">
          <cell r="J346" t="str">
            <v>TantalumMineração Taboca S.A.</v>
          </cell>
        </row>
        <row r="347">
          <cell r="J347" t="str">
            <v>TantalumMineracao Taboca SA</v>
          </cell>
        </row>
        <row r="348">
          <cell r="J348" t="str">
            <v>TantalumMitsui Mining &amp; Smelting</v>
          </cell>
        </row>
        <row r="349">
          <cell r="J349" t="str">
            <v>TantalumMitsui Mining and Smelting Co., Ltd.</v>
          </cell>
        </row>
        <row r="350">
          <cell r="J350" t="str">
            <v>TantalumMolycorp Silmet A.S.</v>
          </cell>
        </row>
        <row r="351">
          <cell r="J351" t="str">
            <v>TantalumNingxia Non-Ferrous Metal Smeltery</v>
          </cell>
        </row>
        <row r="352">
          <cell r="J352" t="str">
            <v>TantalumNingxia Orient Tantalum Industry Co., Ltd.</v>
          </cell>
        </row>
        <row r="353">
          <cell r="J353" t="str">
            <v>TantalumNPM Silmet AS</v>
          </cell>
        </row>
        <row r="354">
          <cell r="J354" t="str">
            <v>TantalumPower Resources</v>
          </cell>
        </row>
        <row r="355">
          <cell r="J355" t="str">
            <v>TantalumPower Resources Ltd.</v>
          </cell>
        </row>
        <row r="356">
          <cell r="J356" t="str">
            <v>TantalumPRG Dooel</v>
          </cell>
        </row>
        <row r="357">
          <cell r="J357" t="str">
            <v>TantalumQuantumClean</v>
          </cell>
        </row>
        <row r="358">
          <cell r="J358" t="str">
            <v>TantalumResind Ind e Com Ltda.</v>
          </cell>
        </row>
        <row r="359">
          <cell r="J359" t="str">
            <v>TantalumResind Industria e Comercio Ltda.</v>
          </cell>
        </row>
        <row r="360">
          <cell r="J360" t="str">
            <v>TantalumResind Indústria e Comércio Ltda.</v>
          </cell>
        </row>
        <row r="361">
          <cell r="J361" t="str">
            <v>TantalumRFH</v>
          </cell>
        </row>
        <row r="362">
          <cell r="J362" t="str">
            <v>TantalumRFH Tantalum Smeltry Co., Ltd.</v>
          </cell>
        </row>
        <row r="363">
          <cell r="J363" t="str">
            <v>TantalumSolikamsk</v>
          </cell>
        </row>
        <row r="364">
          <cell r="J364" t="str">
            <v>TantalumSolikamsk Magnesium Works OAO</v>
          </cell>
        </row>
        <row r="365">
          <cell r="J365" t="str">
            <v>TantalumSolikamsk Metal Works</v>
          </cell>
        </row>
        <row r="366">
          <cell r="J366" t="str">
            <v>TantalumTaki Chemical Co., Ltd.</v>
          </cell>
        </row>
        <row r="367">
          <cell r="J367" t="str">
            <v>TantalumTaki Chemicals</v>
          </cell>
        </row>
        <row r="368">
          <cell r="J368" t="str">
            <v>TantalumTANIOBIS Co., Ltd.</v>
          </cell>
        </row>
        <row r="369">
          <cell r="J369" t="str">
            <v>TantalumTANIOBIS GmbH</v>
          </cell>
        </row>
        <row r="370">
          <cell r="J370" t="str">
            <v>TantalumTANIOBIS Japan Co., Ltd.</v>
          </cell>
        </row>
        <row r="371">
          <cell r="J371" t="str">
            <v>TantalumTANIOBIS Smelting GmbH &amp; Co. KG</v>
          </cell>
        </row>
        <row r="372">
          <cell r="J372" t="str">
            <v>TantalumTelex Metals</v>
          </cell>
        </row>
        <row r="373">
          <cell r="J373" t="str">
            <v>TantalumULBA</v>
          </cell>
        </row>
        <row r="374">
          <cell r="J374" t="str">
            <v>TantalumUlba Metallurgical Plant JSC</v>
          </cell>
        </row>
        <row r="375">
          <cell r="J375" t="str">
            <v>TantalumXIMEI RESOURCES (GUANGDONG) LIMITED</v>
          </cell>
        </row>
        <row r="376">
          <cell r="J376" t="str">
            <v>TantalumXinXing HaoRong Electronic Material Co., Ltd.</v>
          </cell>
        </row>
        <row r="377">
          <cell r="J377" t="str">
            <v>TantalumYancheng Jinye New Material Technology Co., Ltd.</v>
          </cell>
        </row>
        <row r="378">
          <cell r="J378" t="str">
            <v>TantalumYanling Jincheng Tantalum &amp; Niobium Co., Ltd.</v>
          </cell>
        </row>
        <row r="379">
          <cell r="J379" t="str">
            <v>TantalumYanling Jincheng Tantalum Co., Ltd.</v>
          </cell>
        </row>
        <row r="380">
          <cell r="J380" t="str">
            <v>Tantalumタニオビス・ジャパン株式会社</v>
          </cell>
        </row>
        <row r="381">
          <cell r="J381" t="str">
            <v>TantalumSmelter not listed</v>
          </cell>
        </row>
        <row r="382">
          <cell r="J382" t="str">
            <v>TantalumSmelter not yet identified</v>
          </cell>
        </row>
        <row r="383">
          <cell r="J383" t="str">
            <v>TinAlent plc</v>
          </cell>
        </row>
        <row r="384">
          <cell r="J384" t="str">
            <v>TinAlpha</v>
          </cell>
        </row>
        <row r="385">
          <cell r="J385" t="str">
            <v>TinAlpha Metals</v>
          </cell>
        </row>
        <row r="386">
          <cell r="J386" t="str">
            <v>TinAlpha Metals Korea Ltd.</v>
          </cell>
        </row>
        <row r="387">
          <cell r="J387" t="str">
            <v>TinAlpha Metals Taiwan</v>
          </cell>
        </row>
        <row r="388">
          <cell r="J388" t="str">
            <v>TinAn Vinh Joint Stock Mineral Processing Company</v>
          </cell>
        </row>
        <row r="389">
          <cell r="J389" t="str">
            <v>TinBrand RBT</v>
          </cell>
        </row>
        <row r="390">
          <cell r="J390" t="str">
            <v>TinChengfeng Metals Co Pte Ltd</v>
          </cell>
        </row>
        <row r="391">
          <cell r="J391" t="str">
            <v>TinChenzhou Yun Xiang mining limited liability company</v>
          </cell>
        </row>
        <row r="392">
          <cell r="J392" t="str">
            <v>TinChenzhou Yunxiang Mining and Metallurgy Co., Ltd.</v>
          </cell>
        </row>
        <row r="393">
          <cell r="J393" t="str">
            <v>TinChifeng Dajingzi Tin Industry Co., Ltd.</v>
          </cell>
        </row>
        <row r="394">
          <cell r="J394" t="str">
            <v>TinChina Tin (Hechi)</v>
          </cell>
        </row>
        <row r="395">
          <cell r="J395" t="str">
            <v>TinChina Tin Group Co., Ltd.</v>
          </cell>
        </row>
        <row r="396">
          <cell r="J396" t="str">
            <v>TinChina Tin Lai Ben Smelter Co., Ltd.</v>
          </cell>
        </row>
        <row r="397">
          <cell r="J397" t="str">
            <v>TinChina Yunnan Tin Co Ltd.</v>
          </cell>
        </row>
        <row r="398">
          <cell r="J398" t="str">
            <v>TinCookson</v>
          </cell>
        </row>
        <row r="399">
          <cell r="J399" t="str">
            <v>TinCookson (Alpha Metals Taiwan)</v>
          </cell>
        </row>
        <row r="400">
          <cell r="J400" t="str">
            <v>TinCookson Alpha Metals (Shenzhen) Co., Ltd.</v>
          </cell>
        </row>
        <row r="401">
          <cell r="J401" t="str">
            <v>TinCRM Fundicao De Metais E Comercio De Equipamentos Eletronicos Do Brasil Ltda</v>
          </cell>
        </row>
        <row r="402">
          <cell r="J402" t="str">
            <v>TinCRM Fundição De Metais E Comércio De Equipamentos Eletrônicos Do Brasil Ltda</v>
          </cell>
        </row>
        <row r="403">
          <cell r="J403" t="str">
            <v>TinCRM Synergies</v>
          </cell>
        </row>
        <row r="404">
          <cell r="J404" t="str">
            <v>TinCV Ayi Jaya</v>
          </cell>
        </row>
        <row r="405">
          <cell r="J405" t="str">
            <v>TinCV Nurjanah</v>
          </cell>
        </row>
        <row r="406">
          <cell r="J406" t="str">
            <v>TinCV Tiga Sekawan</v>
          </cell>
        </row>
        <row r="407">
          <cell r="J407" t="str">
            <v>TinCV Venus Inti Perkasa</v>
          </cell>
        </row>
        <row r="408">
          <cell r="J408" t="str">
            <v>TinDongguan CiEXPO Environmental Engineering Co., Ltd.</v>
          </cell>
        </row>
        <row r="409">
          <cell r="J409" t="str">
            <v>TinDowa</v>
          </cell>
        </row>
        <row r="410">
          <cell r="J410" t="str">
            <v>TinDowa Metaltech Co., Ltd.</v>
          </cell>
        </row>
        <row r="411">
          <cell r="J411" t="str">
            <v>TinElectro-Mechanical Facility of the Cao Bang Minerals &amp; Metallurgy Joint Stock Company</v>
          </cell>
        </row>
        <row r="412">
          <cell r="J412" t="str">
            <v>TinEM Vinto</v>
          </cell>
        </row>
        <row r="413">
          <cell r="J413" t="str">
            <v>TinEmpresa Metalúrgica Vinto</v>
          </cell>
        </row>
        <row r="414">
          <cell r="J414" t="str">
            <v>TinEmpressa Nacional de Fundiciones (ENAF)</v>
          </cell>
        </row>
        <row r="415">
          <cell r="J415" t="str">
            <v>TinENAF</v>
          </cell>
        </row>
        <row r="416">
          <cell r="J416" t="str">
            <v>TinEstanho de Rondonia S.A.</v>
          </cell>
        </row>
        <row r="417">
          <cell r="J417" t="str">
            <v>TinEstanho de Rondônia S.A.</v>
          </cell>
        </row>
        <row r="418">
          <cell r="J418" t="str">
            <v>TinFabrica Auricchio</v>
          </cell>
        </row>
        <row r="419">
          <cell r="J419" t="str">
            <v>TinFábrica Auricchio</v>
          </cell>
        </row>
        <row r="420">
          <cell r="J420" t="str">
            <v>TinFabrica Auricchio Industria e Comercio Ltda.</v>
          </cell>
        </row>
        <row r="421">
          <cell r="J421" t="str">
            <v>TinFenix Metals</v>
          </cell>
        </row>
        <row r="422">
          <cell r="J422" t="str">
            <v>TinFunsur Smelter</v>
          </cell>
        </row>
        <row r="423">
          <cell r="J423" t="str">
            <v>TinGejiu City Datun Chengfeng Smelter</v>
          </cell>
        </row>
        <row r="424">
          <cell r="J424" t="str">
            <v>TinGejiu City Fuxiang Industry and Trade Co., Ltd.</v>
          </cell>
        </row>
        <row r="425">
          <cell r="J425" t="str">
            <v>TinGejiu Fengming Metallurgy Chemical Plant</v>
          </cell>
        </row>
        <row r="426">
          <cell r="J426" t="str">
            <v>TinGejiu Fuxiang Gongmao Co., Ltd.</v>
          </cell>
        </row>
        <row r="427">
          <cell r="J427" t="str">
            <v>TinGejiu Kai Meng Industry and Trade LLC</v>
          </cell>
        </row>
        <row r="428">
          <cell r="J428" t="str">
            <v>TinGejiu Non-Ferrous Metal Processing Co., Ltd.</v>
          </cell>
        </row>
        <row r="429">
          <cell r="J429" t="str">
            <v>TinGejiu Yunxin Nonferrous Electrolysis Co., Ltd.</v>
          </cell>
        </row>
        <row r="430">
          <cell r="J430" t="str">
            <v>TinGejiu Zi-Li</v>
          </cell>
        </row>
        <row r="431">
          <cell r="J431" t="str">
            <v>TinGejiu Zili Mining And Metallurgy Co., Ltd.</v>
          </cell>
        </row>
        <row r="432">
          <cell r="J432" t="str">
            <v>TinGuang Xi Liu Xhou</v>
          </cell>
        </row>
        <row r="433">
          <cell r="J433" t="str">
            <v>TinGuang Xi Liu Zhou</v>
          </cell>
        </row>
        <row r="434">
          <cell r="J434" t="str">
            <v>TinGuangdong Hanhe Non-Ferrous Metal Co., Ltd.</v>
          </cell>
        </row>
        <row r="435">
          <cell r="J435" t="str">
            <v>TinGuangXi China Tin</v>
          </cell>
        </row>
        <row r="436">
          <cell r="J436" t="str">
            <v>TinGuangxi Hua Shu Dan CO., LTD.</v>
          </cell>
        </row>
        <row r="437">
          <cell r="J437" t="str">
            <v>TinHuiChang Hill Tin Industry Co., Ltd.</v>
          </cell>
        </row>
        <row r="438">
          <cell r="J438" t="str">
            <v>TinINDONESIAN STATE TIN CORPORATION MENTOK SMELTER</v>
          </cell>
        </row>
        <row r="439">
          <cell r="J439" t="str">
            <v>TinJiangxi Nanshan</v>
          </cell>
        </row>
        <row r="440">
          <cell r="J440" t="str">
            <v>TinJiangxi New Nanshan Technology Ltd.</v>
          </cell>
        </row>
        <row r="441">
          <cell r="J441" t="str">
            <v>TinKai Union Industry and Trade Co., Ltd. (China)</v>
          </cell>
        </row>
        <row r="442">
          <cell r="J442" t="str">
            <v>TinKai Unita Trade Limited Liability Company</v>
          </cell>
        </row>
        <row r="443">
          <cell r="J443" t="str">
            <v>TinKaimeng (Gejiu) Industry and Trade Co., Ltd.</v>
          </cell>
        </row>
        <row r="444">
          <cell r="J444" t="str">
            <v>TinKundur Smelter</v>
          </cell>
        </row>
        <row r="445">
          <cell r="J445" t="str">
            <v>TinLiuzhhou China Tin</v>
          </cell>
        </row>
        <row r="446">
          <cell r="J446" t="str">
            <v>TinLuna Smelter, Ltd.</v>
          </cell>
        </row>
        <row r="447">
          <cell r="J447" t="str">
            <v>TinMa'anshan Weitai Tin Co., Ltd.</v>
          </cell>
        </row>
        <row r="448">
          <cell r="J448" t="str">
            <v>TinMagnu's Minerais Metais e Ligas Ltda.</v>
          </cell>
        </row>
        <row r="449">
          <cell r="J449" t="str">
            <v>TinMalaysia Smelting Corporation (MSC)</v>
          </cell>
        </row>
        <row r="450">
          <cell r="J450" t="str">
            <v>TinMelt Metais e Ligas S.A.</v>
          </cell>
        </row>
        <row r="451">
          <cell r="J451" t="str">
            <v>TinMentok Smelter</v>
          </cell>
        </row>
        <row r="452">
          <cell r="J452" t="str">
            <v>TinMetallic Materials Branch of Guangxi China Tin Group Co.,Ltd.</v>
          </cell>
        </row>
        <row r="453">
          <cell r="J453" t="str">
            <v>TinMetallic Resources, Inc.</v>
          </cell>
        </row>
        <row r="454">
          <cell r="J454" t="str">
            <v>TinMetallo Belgium N.V.</v>
          </cell>
        </row>
        <row r="455">
          <cell r="J455" t="str">
            <v>TinMetallo Spain S.L.U.</v>
          </cell>
        </row>
        <row r="456">
          <cell r="J456" t="str">
            <v>TinMineracao Taboca S.A.</v>
          </cell>
        </row>
        <row r="457">
          <cell r="J457" t="str">
            <v>TinMineração Taboca S.A.</v>
          </cell>
        </row>
        <row r="458">
          <cell r="J458" t="str">
            <v>TinMineracao Taboca SA</v>
          </cell>
        </row>
        <row r="459">
          <cell r="J459" t="str">
            <v>TinMining and processing tin-tungsten ore Giang Son - VQB Co., Ltd.</v>
          </cell>
        </row>
        <row r="460">
          <cell r="J460" t="str">
            <v>TinMinsur</v>
          </cell>
        </row>
        <row r="461">
          <cell r="J461" t="str">
            <v>TinMitsubishi Materials Corporation</v>
          </cell>
        </row>
        <row r="462">
          <cell r="J462" t="str">
            <v>TinModeltech Sdn Bhd</v>
          </cell>
        </row>
        <row r="463">
          <cell r="J463" t="str">
            <v>TinMSC</v>
          </cell>
        </row>
        <row r="464">
          <cell r="J464" t="str">
            <v>TinNankang Nanshan Tin Manufactory Co., Ltd.</v>
          </cell>
        </row>
        <row r="465">
          <cell r="J465" t="str">
            <v>TinNanshan Tin Co. Ltd.</v>
          </cell>
        </row>
        <row r="466">
          <cell r="J466" t="str">
            <v>TinNghe Tinh Non-Ferrous Metals Joint Stock Company</v>
          </cell>
        </row>
        <row r="467">
          <cell r="J467" t="str">
            <v>TinNovosibirsk Processing Plant Ltd.</v>
          </cell>
        </row>
        <row r="468">
          <cell r="J468" t="str">
            <v>TinO.M. Manufacturing (Thailand) Co., Ltd.</v>
          </cell>
        </row>
        <row r="469">
          <cell r="J469" t="str">
            <v>TinO.M. Manufacturing Philippines, Inc.</v>
          </cell>
        </row>
        <row r="470">
          <cell r="J470" t="str">
            <v>TinOMSA</v>
          </cell>
        </row>
        <row r="471">
          <cell r="J471" t="str">
            <v>TinOperaciones Metalurgicas S.A.</v>
          </cell>
        </row>
        <row r="472">
          <cell r="J472" t="str">
            <v>TinOperaciones Metalúrgicas S.A.</v>
          </cell>
        </row>
        <row r="473">
          <cell r="J473" t="str">
            <v>TinPongpipat Company Limited</v>
          </cell>
        </row>
        <row r="474">
          <cell r="J474" t="str">
            <v>TinPrecious Minerals and Smelting Limited</v>
          </cell>
        </row>
        <row r="475">
          <cell r="J475" t="str">
            <v>TinPT Aries Kencana Sejahtera</v>
          </cell>
        </row>
        <row r="476">
          <cell r="J476" t="str">
            <v>TinPT Artha Cipta Langgeng</v>
          </cell>
        </row>
        <row r="477">
          <cell r="J477" t="str">
            <v>TinPT ATD Makmur Mandiri Jaya</v>
          </cell>
        </row>
        <row r="478">
          <cell r="J478" t="str">
            <v>TinPT Babel Surya Alam Lestari</v>
          </cell>
        </row>
        <row r="479">
          <cell r="J479" t="str">
            <v>TinPT Bangka Serumpun</v>
          </cell>
        </row>
        <row r="480">
          <cell r="J480" t="str">
            <v>TinPT Lautan Harmonis Sejahtera</v>
          </cell>
        </row>
        <row r="481">
          <cell r="J481" t="str">
            <v>TinPT Menara Cipta Mulia</v>
          </cell>
        </row>
        <row r="482">
          <cell r="J482" t="str">
            <v>TinPT Mitra Stania Prima</v>
          </cell>
        </row>
        <row r="483">
          <cell r="J483" t="str">
            <v>TinPT Mitra Sukses Globalindo</v>
          </cell>
        </row>
        <row r="484">
          <cell r="J484" t="str">
            <v>TinPT Prima Timah Utama</v>
          </cell>
        </row>
        <row r="485">
          <cell r="J485" t="str">
            <v>TinPT Rajawali Rimba Perkasa</v>
          </cell>
        </row>
        <row r="486">
          <cell r="J486" t="str">
            <v>TinPT Rajehan Ariq</v>
          </cell>
        </row>
        <row r="487">
          <cell r="J487" t="str">
            <v>TinPT Refined Bangka Tin</v>
          </cell>
        </row>
        <row r="488">
          <cell r="J488" t="str">
            <v>TinPT Stanindo Inti Perkasa</v>
          </cell>
        </row>
        <row r="489">
          <cell r="J489" t="str">
            <v>TinPT Tambang Timah</v>
          </cell>
        </row>
        <row r="490">
          <cell r="J490" t="str">
            <v>TinPT Timah Nusantara</v>
          </cell>
        </row>
        <row r="491">
          <cell r="J491" t="str">
            <v>TinPT Timah Tbk Kundur</v>
          </cell>
        </row>
        <row r="492">
          <cell r="J492" t="str">
            <v>TinPT Timah Tbk Mentok</v>
          </cell>
        </row>
        <row r="493">
          <cell r="J493" t="str">
            <v>TinPT Tinindo Inter Nusa</v>
          </cell>
        </row>
        <row r="494">
          <cell r="J494" t="str">
            <v>TinResind Ind e Com Ltda.</v>
          </cell>
        </row>
        <row r="495">
          <cell r="J495" t="str">
            <v>TinResind Industria e Comercio Ltda.</v>
          </cell>
        </row>
        <row r="496">
          <cell r="J496" t="str">
            <v>TinResind Indústria e Comércio Ltda.</v>
          </cell>
        </row>
        <row r="497">
          <cell r="J497" t="str">
            <v>TinRui Da Hung</v>
          </cell>
        </row>
        <row r="498">
          <cell r="J498" t="str">
            <v>TinSmelting Branch of Yunnan Tin Company Ltd</v>
          </cell>
        </row>
        <row r="499">
          <cell r="J499" t="str">
            <v>TinSoft Metais Ltda.</v>
          </cell>
        </row>
        <row r="500">
          <cell r="J500" t="str">
            <v>TinSuper Ligas</v>
          </cell>
        </row>
        <row r="501">
          <cell r="J501" t="str">
            <v>TinThai Nguyen Mining and Metallurgy Co., Ltd.</v>
          </cell>
        </row>
        <row r="502">
          <cell r="J502" t="str">
            <v>TinThai Solder Industry Corp., Ltd.</v>
          </cell>
        </row>
        <row r="503">
          <cell r="J503" t="str">
            <v>TinThailand Smelting &amp; Refining Co Ltd</v>
          </cell>
        </row>
        <row r="504">
          <cell r="J504" t="str">
            <v>TinThaisarco</v>
          </cell>
        </row>
        <row r="505">
          <cell r="J505" t="str">
            <v>TinThe Gejiu cloud new colored electrolytic</v>
          </cell>
        </row>
        <row r="506">
          <cell r="J506" t="str">
            <v>TinTin Products Manufacturing Co.LTD. of YTCL</v>
          </cell>
        </row>
        <row r="507">
          <cell r="J507" t="str">
            <v>TinTin Technology &amp; Refining</v>
          </cell>
        </row>
        <row r="508">
          <cell r="J508" t="str">
            <v>TinToboca/ Paranapenema</v>
          </cell>
        </row>
        <row r="509">
          <cell r="J509" t="str">
            <v>TinTuyen Quang Non-Ferrous Metals Joint Stock Company</v>
          </cell>
        </row>
        <row r="510">
          <cell r="J510" t="str">
            <v>TinUnit Timah Kundur PT Tambang</v>
          </cell>
        </row>
        <row r="511">
          <cell r="J511" t="str">
            <v>TinVQB Mineral and Trading Group JSC</v>
          </cell>
        </row>
        <row r="512">
          <cell r="J512" t="str">
            <v>TinWhite Solder Metalurgia e Mineracao Ltda.</v>
          </cell>
        </row>
        <row r="513">
          <cell r="J513" t="str">
            <v>TinWhite Solder Metalurgia e Mineração Ltda.</v>
          </cell>
        </row>
        <row r="514">
          <cell r="J514" t="str">
            <v>TinWhite Solder Metalurgica</v>
          </cell>
        </row>
        <row r="515">
          <cell r="J515" t="str">
            <v>TinXiHai - Liuzhou China Tin Group Co ltd</v>
          </cell>
        </row>
        <row r="516">
          <cell r="J516" t="str">
            <v>TinYTCL</v>
          </cell>
        </row>
        <row r="517">
          <cell r="J517" t="str">
            <v>TinYunan Gejiu Yunxin Electrolyze Limited</v>
          </cell>
        </row>
        <row r="518">
          <cell r="J518" t="str">
            <v>TinYunnan Adventure Co., Ltd.</v>
          </cell>
        </row>
        <row r="519">
          <cell r="J519" t="str">
            <v>TinYunnan Chengfeng</v>
          </cell>
        </row>
        <row r="520">
          <cell r="J520" t="str">
            <v>TinYunnan Chengfeng Non-ferrous Metals Co., Ltd.</v>
          </cell>
        </row>
        <row r="521">
          <cell r="J521" t="str">
            <v>TinYunNan Gejiu Yunxin Electrolyze Limited</v>
          </cell>
        </row>
        <row r="522">
          <cell r="J522" t="str">
            <v>TinYunnan Gejiu Zili Metallurgy Co. Ltd.</v>
          </cell>
        </row>
        <row r="523">
          <cell r="J523" t="str">
            <v>TinYunnan ride non-ferrous metal co., LTD</v>
          </cell>
        </row>
        <row r="524">
          <cell r="J524" t="str">
            <v>TinYunnan Tin Company Limited</v>
          </cell>
        </row>
        <row r="525">
          <cell r="J525" t="str">
            <v>TinYunnan Tin Company, Ltd.</v>
          </cell>
        </row>
        <row r="526">
          <cell r="J526" t="str">
            <v>TinYunnan wind Nonferrous Metals Co., Ltd.</v>
          </cell>
        </row>
        <row r="527">
          <cell r="J527" t="str">
            <v>TinYunnan Xi YE</v>
          </cell>
        </row>
        <row r="528">
          <cell r="J528" t="str">
            <v>TinYunnan Yunfan Non-ferrous Metals Co., Ltd.</v>
          </cell>
        </row>
        <row r="529">
          <cell r="J529" t="str">
            <v>TinYuntinic Resources</v>
          </cell>
        </row>
        <row r="530">
          <cell r="J530" t="str">
            <v>TinYUNXIN colored electrolysis Company Limited</v>
          </cell>
        </row>
        <row r="531">
          <cell r="J531" t="str">
            <v>TinSmelter not listed</v>
          </cell>
        </row>
        <row r="532">
          <cell r="J532" t="str">
            <v>TinSmelter not yet identified</v>
          </cell>
        </row>
        <row r="533">
          <cell r="J533" t="str">
            <v>TungstenA.L.M.T. Corp.</v>
          </cell>
        </row>
        <row r="534">
          <cell r="J534" t="str">
            <v>TungstenA.L.M.T. TUNGSTEN Corp.</v>
          </cell>
        </row>
        <row r="535">
          <cell r="J535" t="str">
            <v>TungstenACL Metais Eireli</v>
          </cell>
        </row>
        <row r="536">
          <cell r="J536" t="str">
            <v>TungstenAlbasteel Industria e Comercio de Ligas Para Fundicao Ltd.</v>
          </cell>
        </row>
        <row r="537">
          <cell r="J537" t="str">
            <v>TungstenAllied Material Corporation</v>
          </cell>
        </row>
        <row r="538">
          <cell r="J538" t="str">
            <v>TungstenALMT Corp</v>
          </cell>
        </row>
        <row r="539">
          <cell r="J539" t="str">
            <v>TungstenALMT Sumitomo Group</v>
          </cell>
        </row>
        <row r="540">
          <cell r="J540" t="str">
            <v>TungstenArtek LLC</v>
          </cell>
        </row>
        <row r="541">
          <cell r="J541" t="str">
            <v>TungstenAsia Tungsten Products Vietnam Ltd.</v>
          </cell>
        </row>
        <row r="542">
          <cell r="J542" t="str">
            <v>TungstenATI Metalworking Products</v>
          </cell>
        </row>
        <row r="543">
          <cell r="J543" t="str">
            <v>TungstenATI Tungsten Materials</v>
          </cell>
        </row>
        <row r="544">
          <cell r="J544" t="str">
            <v>TungstenChaozhou Xianglu Tungsten Industry Co., Ltd.</v>
          </cell>
        </row>
        <row r="545">
          <cell r="J545" t="str">
            <v>TungstenChenzhou Diamond Tungsten Products Co., Ltd.</v>
          </cell>
        </row>
        <row r="546">
          <cell r="J546" t="str">
            <v>TungstenChina Molybdenum Co., Ltd.</v>
          </cell>
        </row>
        <row r="547">
          <cell r="J547" t="str">
            <v>TungstenChina Molybdenum Tungsten Co., Ltd.</v>
          </cell>
        </row>
        <row r="548">
          <cell r="J548" t="str">
            <v>TungstenChina MuYe Tungsten Co,. Ltd.</v>
          </cell>
        </row>
        <row r="549">
          <cell r="J549" t="str">
            <v>TungstenChina National Non Ferrous</v>
          </cell>
        </row>
        <row r="550">
          <cell r="J550" t="str">
            <v>TungstenChongyi Zhangyuan Tungsten Co., Ltd.</v>
          </cell>
        </row>
        <row r="551">
          <cell r="J551" t="str">
            <v>TungstenCNMC (Guangxi) PGMA Co., Ltd.</v>
          </cell>
        </row>
        <row r="552">
          <cell r="J552" t="str">
            <v>TungstenCronimet Brasil Ltda</v>
          </cell>
        </row>
        <row r="553">
          <cell r="J553" t="str">
            <v>TungstenFujian Ganmin RareMetal Co., Ltd.</v>
          </cell>
        </row>
        <row r="554">
          <cell r="J554" t="str">
            <v>TungstenFujian Xinlu Tungsten</v>
          </cell>
        </row>
        <row r="555">
          <cell r="J555" t="str">
            <v>TungstenGanzhou Haichuang Tungsten Co., Ltd.</v>
          </cell>
        </row>
        <row r="556">
          <cell r="J556" t="str">
            <v>TungstenGanzhou Huaxing Tungsten Products Co., Ltd.</v>
          </cell>
        </row>
        <row r="557">
          <cell r="J557" t="str">
            <v>TungstenGanzhou Jiangwu Ferrotungsten Co., Ltd.</v>
          </cell>
        </row>
        <row r="558">
          <cell r="J558" t="str">
            <v>TungstenGanzhou Seadragon W &amp; Mo Co., Ltd.</v>
          </cell>
        </row>
        <row r="559">
          <cell r="J559" t="str">
            <v>TungstenGEM Co., Ltd.</v>
          </cell>
        </row>
        <row r="560">
          <cell r="J560" t="str">
            <v>TungstenGlobal Tungsten &amp; Powders Corp.</v>
          </cell>
        </row>
        <row r="561">
          <cell r="J561" t="str">
            <v>TungstenGTP</v>
          </cell>
        </row>
        <row r="562">
          <cell r="J562" t="str">
            <v>TungstenGuangdong Xianglu Tungsten Co., Ltd.</v>
          </cell>
        </row>
        <row r="563">
          <cell r="J563" t="str">
            <v>TungstenH.C. Starck Smelting GmbH &amp; Co. KG</v>
          </cell>
        </row>
        <row r="564">
          <cell r="J564" t="str">
            <v>TungstenH.C. Starck Tungsten GmbH</v>
          </cell>
        </row>
        <row r="565">
          <cell r="J565" t="str">
            <v>TungstenHan River Pelican State Alloy Co., Ltd.</v>
          </cell>
        </row>
        <row r="566">
          <cell r="J566" t="str">
            <v>TungstenHuman Chun-Chang non-ferrous Smelting &amp; Concentrating Co., Ltd.</v>
          </cell>
        </row>
        <row r="567">
          <cell r="J567" t="str">
            <v>TungstenHunan Chenzhou Mining Co., Ltd.</v>
          </cell>
        </row>
        <row r="568">
          <cell r="J568" t="str">
            <v>TungstenHunan Chenzhou Mining Group Co., Ltd.</v>
          </cell>
        </row>
        <row r="569">
          <cell r="J569" t="str">
            <v>TungstenHunan Chunchang Nonferrous Metals Co., Ltd.</v>
          </cell>
        </row>
        <row r="570">
          <cell r="J570" t="str">
            <v>TungstenHunan Litian Tungsten Industry Co., Ltd.</v>
          </cell>
        </row>
        <row r="571">
          <cell r="J571" t="str">
            <v>TungstenHydrometallurg, JSC</v>
          </cell>
        </row>
        <row r="572">
          <cell r="J572" t="str">
            <v>TungstenJapan New Metals Co., Ltd.</v>
          </cell>
        </row>
        <row r="573">
          <cell r="J573" t="str">
            <v>TungstenJiangwu H.C. Starck Tungsten Products Co., Ltd.</v>
          </cell>
        </row>
        <row r="574">
          <cell r="J574" t="str">
            <v>TungstenJiangxi Gan Bei Tungsten Co., Ltd.</v>
          </cell>
        </row>
        <row r="575">
          <cell r="J575" t="str">
            <v>TungstenJiangxi Minmetals Gao'an Non-ferrous Metals Co., Ltd.</v>
          </cell>
        </row>
        <row r="576">
          <cell r="J576" t="str">
            <v>TungstenJiangxi Tonggu Non-ferrous Metallurgical &amp; Chemical Co., Ltd.</v>
          </cell>
        </row>
        <row r="577">
          <cell r="J577" t="str">
            <v>TungstenJiangxi Tungsten Co Ltd</v>
          </cell>
        </row>
        <row r="578">
          <cell r="J578" t="str">
            <v>TungstenJiangxi Tungsten Industry Group Co. Ltd.</v>
          </cell>
        </row>
        <row r="579">
          <cell r="J579" t="str">
            <v>TungstenJiangxi Xinsheng Tungsten Industry Co., Ltd.</v>
          </cell>
        </row>
        <row r="580">
          <cell r="J580" t="str">
            <v>TungstenJiangxi Yaosheng Tungsten Co., Ltd.</v>
          </cell>
        </row>
        <row r="581">
          <cell r="J581" t="str">
            <v>TungstenJSC "Kirovgrad Hard Alloys Plant"</v>
          </cell>
        </row>
        <row r="582">
          <cell r="J582" t="str">
            <v>TungstenKennametal Fallon</v>
          </cell>
        </row>
        <row r="583">
          <cell r="J583" t="str">
            <v>TungstenKennametal Huntsville</v>
          </cell>
        </row>
        <row r="584">
          <cell r="J584" t="str">
            <v>TungstenKGETS Co., Ltd.</v>
          </cell>
        </row>
        <row r="585">
          <cell r="J585" t="str">
            <v>TungstenLianyou Metals Co., Ltd.</v>
          </cell>
        </row>
        <row r="586">
          <cell r="J586" t="str">
            <v>TungstenMalipo Haiyu Tungsten Co., Ltd.</v>
          </cell>
        </row>
        <row r="587">
          <cell r="J587" t="str">
            <v>TungstenMasan High-Tech Materials</v>
          </cell>
        </row>
        <row r="588">
          <cell r="J588" t="str">
            <v>TungstenMasan Tungsten Chemical LLC (MTC)</v>
          </cell>
        </row>
        <row r="589">
          <cell r="J589" t="str">
            <v>TungstenMoliren Ltd.</v>
          </cell>
        </row>
        <row r="590">
          <cell r="J590" t="str">
            <v>TungstenNiagara Refining LLC</v>
          </cell>
        </row>
        <row r="591">
          <cell r="J591" t="str">
            <v>TungstenNPP Tyazhmetprom LLC</v>
          </cell>
        </row>
        <row r="592">
          <cell r="J592" t="str">
            <v>TungstenNui Phao H.C. Starck Tungsten Chemicals Manufacturing LLC</v>
          </cell>
        </row>
        <row r="593">
          <cell r="J593" t="str">
            <v>TungstenOOO “Technolom” 1</v>
          </cell>
        </row>
        <row r="594">
          <cell r="J594" t="str">
            <v>TungstenOOO “Technolom” 2</v>
          </cell>
        </row>
        <row r="595">
          <cell r="J595" t="str">
            <v>TungstenPhilippine Chuangxin Industrial Co., Inc.</v>
          </cell>
        </row>
        <row r="596">
          <cell r="J596" t="str">
            <v>TungstenTANIOBIS Smelting GmbH &amp; Co. KG</v>
          </cell>
        </row>
        <row r="597">
          <cell r="J597" t="str">
            <v>TungstenUnecha Refractory metals plant</v>
          </cell>
        </row>
        <row r="598">
          <cell r="J598" t="str">
            <v>TungstenWBH</v>
          </cell>
        </row>
        <row r="599">
          <cell r="J599" t="str">
            <v>TungstenWBH,Wolfram [Austria]</v>
          </cell>
        </row>
        <row r="600">
          <cell r="J600" t="str">
            <v>TungstenWolfram Bergbau und Hutten AG</v>
          </cell>
        </row>
        <row r="601">
          <cell r="J601" t="str">
            <v>TungstenWolfram Bergbau und Hütten AG</v>
          </cell>
        </row>
        <row r="602">
          <cell r="J602" t="str">
            <v>TungstenWoltech Korea Co., Ltd.</v>
          </cell>
        </row>
        <row r="603">
          <cell r="J603" t="str">
            <v>TungstenXiamen H.C.</v>
          </cell>
        </row>
        <row r="604">
          <cell r="J604" t="str">
            <v>TungstenXiamen Tungsten (H.C.) Co., Ltd.</v>
          </cell>
        </row>
        <row r="605">
          <cell r="J605" t="str">
            <v>TungstenXiamen Tungsten Co., Ltd.</v>
          </cell>
        </row>
        <row r="606">
          <cell r="J606" t="str">
            <v>TungstenXinfeng Huarui Tungsten &amp; Molybdenum New Material Co., Ltd.</v>
          </cell>
        </row>
        <row r="607">
          <cell r="J607" t="str">
            <v>TungstenZhangyuan Tungsten Co Ltd</v>
          </cell>
        </row>
        <row r="608">
          <cell r="J608" t="str">
            <v>Tungsten洛阳栾川钼业集团钨业有限公司</v>
          </cell>
        </row>
        <row r="609">
          <cell r="J609" t="str">
            <v>TungstenSmelter not listed</v>
          </cell>
        </row>
        <row r="610">
          <cell r="J610" t="str">
            <v>TungstenSmelter not yet identified</v>
          </cell>
        </row>
      </sheetData>
      <sheetData sheetId="8" refreshError="1"/>
      <sheetData sheetId="9" refreshError="1"/>
      <sheetData sheetId="10">
        <row r="1">
          <cell r="B1" t="str">
            <v>subdivision_name</v>
          </cell>
        </row>
        <row r="2">
          <cell r="B2" t="str">
            <v>Canillo</v>
          </cell>
        </row>
        <row r="3">
          <cell r="B3" t="str">
            <v>Sant Julià de Lòria</v>
          </cell>
        </row>
        <row r="4">
          <cell r="B4" t="str">
            <v>Escaldes-Engordany</v>
          </cell>
        </row>
        <row r="5">
          <cell r="B5" t="str">
            <v>Encamp</v>
          </cell>
        </row>
        <row r="6">
          <cell r="B6" t="str">
            <v>Andorra la Vella</v>
          </cell>
        </row>
        <row r="7">
          <cell r="B7" t="str">
            <v>La Massana</v>
          </cell>
        </row>
        <row r="8">
          <cell r="B8" t="str">
            <v>Ordino</v>
          </cell>
        </row>
        <row r="9">
          <cell r="B9" t="str">
            <v>Ra’s al Khaymah</v>
          </cell>
        </row>
        <row r="10">
          <cell r="B10" t="str">
            <v>Ash Shāriqah</v>
          </cell>
        </row>
        <row r="11">
          <cell r="B11" t="str">
            <v>Al Fujayrah</v>
          </cell>
        </row>
        <row r="12">
          <cell r="B12" t="str">
            <v>Dubayy</v>
          </cell>
        </row>
        <row r="13">
          <cell r="B13" t="str">
            <v>Abū Z̧aby</v>
          </cell>
        </row>
        <row r="14">
          <cell r="B14" t="str">
            <v>Umm al Qaywayn</v>
          </cell>
        </row>
        <row r="15">
          <cell r="B15" t="str">
            <v>‘Ajmān</v>
          </cell>
        </row>
        <row r="16">
          <cell r="B16" t="str">
            <v>Bāmyān</v>
          </cell>
        </row>
        <row r="17">
          <cell r="B17" t="str">
            <v>Bāmyān</v>
          </cell>
        </row>
        <row r="18">
          <cell r="B18" t="str">
            <v>Kābul</v>
          </cell>
        </row>
        <row r="19">
          <cell r="B19" t="str">
            <v>Kābul</v>
          </cell>
        </row>
        <row r="20">
          <cell r="B20" t="str">
            <v>Kāpīsā</v>
          </cell>
        </row>
        <row r="21">
          <cell r="B21" t="str">
            <v>Kāpīsā</v>
          </cell>
        </row>
        <row r="22">
          <cell r="B22" t="str">
            <v>Khōst</v>
          </cell>
        </row>
        <row r="23">
          <cell r="B23" t="str">
            <v>Khōst</v>
          </cell>
        </row>
        <row r="24">
          <cell r="B24" t="str">
            <v>Kunaṟ</v>
          </cell>
        </row>
        <row r="25">
          <cell r="B25" t="str">
            <v>Kunaṟ</v>
          </cell>
        </row>
        <row r="26">
          <cell r="B26" t="str">
            <v>Kandahār</v>
          </cell>
        </row>
        <row r="27">
          <cell r="B27" t="str">
            <v>Kandahār</v>
          </cell>
        </row>
        <row r="28">
          <cell r="B28" t="str">
            <v>Lōgar</v>
          </cell>
        </row>
        <row r="29">
          <cell r="B29" t="str">
            <v>Lōgar</v>
          </cell>
        </row>
        <row r="30">
          <cell r="B30" t="str">
            <v>Paktiyā</v>
          </cell>
        </row>
        <row r="31">
          <cell r="B31" t="str">
            <v>Paktiyā</v>
          </cell>
        </row>
        <row r="32">
          <cell r="B32" t="str">
            <v>Samangān</v>
          </cell>
        </row>
        <row r="33">
          <cell r="B33" t="str">
            <v>Samangān</v>
          </cell>
        </row>
        <row r="34">
          <cell r="B34" t="str">
            <v>Uruzgān</v>
          </cell>
        </row>
        <row r="35">
          <cell r="B35" t="str">
            <v>Uruzgān</v>
          </cell>
        </row>
        <row r="36">
          <cell r="B36" t="str">
            <v>Badakhshān</v>
          </cell>
        </row>
        <row r="37">
          <cell r="B37" t="str">
            <v>Badakhshān</v>
          </cell>
        </row>
        <row r="38">
          <cell r="B38" t="str">
            <v>Fāryāb</v>
          </cell>
        </row>
        <row r="39">
          <cell r="B39" t="str">
            <v>Fāryāb</v>
          </cell>
        </row>
        <row r="40">
          <cell r="B40" t="str">
            <v>Jowzjān</v>
          </cell>
        </row>
        <row r="41">
          <cell r="B41" t="str">
            <v>Jowzjān</v>
          </cell>
        </row>
        <row r="42">
          <cell r="B42" t="str">
            <v>Kunduz</v>
          </cell>
        </row>
        <row r="43">
          <cell r="B43" t="str">
            <v>Kunduz</v>
          </cell>
        </row>
        <row r="44">
          <cell r="B44" t="str">
            <v>Laghmān</v>
          </cell>
        </row>
        <row r="45">
          <cell r="B45" t="str">
            <v>Laghmān</v>
          </cell>
        </row>
        <row r="46">
          <cell r="B46" t="str">
            <v>Nīmrōz</v>
          </cell>
        </row>
        <row r="47">
          <cell r="B47" t="str">
            <v>Nīmrōz</v>
          </cell>
        </row>
        <row r="48">
          <cell r="B48" t="str">
            <v>Baghlān</v>
          </cell>
        </row>
        <row r="49">
          <cell r="B49" t="str">
            <v>Baghlān</v>
          </cell>
        </row>
        <row r="50">
          <cell r="B50" t="str">
            <v>Farāh</v>
          </cell>
        </row>
        <row r="51">
          <cell r="B51" t="str">
            <v>Farāh</v>
          </cell>
        </row>
        <row r="52">
          <cell r="B52" t="str">
            <v>Helmand</v>
          </cell>
        </row>
        <row r="53">
          <cell r="B53" t="str">
            <v>Helmand</v>
          </cell>
        </row>
        <row r="54">
          <cell r="B54" t="str">
            <v>Paktīkā</v>
          </cell>
        </row>
        <row r="55">
          <cell r="B55" t="str">
            <v>Paktīkā</v>
          </cell>
        </row>
        <row r="56">
          <cell r="B56" t="str">
            <v>Sar-e Pul</v>
          </cell>
        </row>
        <row r="57">
          <cell r="B57" t="str">
            <v>Sar-e Pul</v>
          </cell>
        </row>
        <row r="58">
          <cell r="B58" t="str">
            <v>Bādghīs</v>
          </cell>
        </row>
        <row r="59">
          <cell r="B59" t="str">
            <v>Bādghīs</v>
          </cell>
        </row>
        <row r="60">
          <cell r="B60" t="str">
            <v>Ghaznī</v>
          </cell>
        </row>
        <row r="61">
          <cell r="B61" t="str">
            <v>Ghaznī</v>
          </cell>
        </row>
        <row r="62">
          <cell r="B62" t="str">
            <v>Panjshayr</v>
          </cell>
        </row>
        <row r="63">
          <cell r="B63" t="str">
            <v>Panjshayr</v>
          </cell>
        </row>
        <row r="64">
          <cell r="B64" t="str">
            <v>Takhār</v>
          </cell>
        </row>
        <row r="65">
          <cell r="B65" t="str">
            <v>Takhār</v>
          </cell>
        </row>
        <row r="66">
          <cell r="B66" t="str">
            <v>Wardak</v>
          </cell>
        </row>
        <row r="67">
          <cell r="B67" t="str">
            <v>Wardak</v>
          </cell>
        </row>
        <row r="68">
          <cell r="B68" t="str">
            <v>Balkh</v>
          </cell>
        </row>
        <row r="69">
          <cell r="B69" t="str">
            <v>Balkh</v>
          </cell>
        </row>
        <row r="70">
          <cell r="B70" t="str">
            <v>Ghōr</v>
          </cell>
        </row>
        <row r="71">
          <cell r="B71" t="str">
            <v>Ghōr</v>
          </cell>
        </row>
        <row r="72">
          <cell r="B72" t="str">
            <v>Dāykundī</v>
          </cell>
        </row>
        <row r="73">
          <cell r="B73" t="str">
            <v>Dāykundī</v>
          </cell>
        </row>
        <row r="74">
          <cell r="B74" t="str">
            <v>Herāt</v>
          </cell>
        </row>
        <row r="75">
          <cell r="B75" t="str">
            <v>Herāt</v>
          </cell>
        </row>
        <row r="76">
          <cell r="B76" t="str">
            <v>Nangarhār</v>
          </cell>
        </row>
        <row r="77">
          <cell r="B77" t="str">
            <v>Nangarhār</v>
          </cell>
        </row>
        <row r="78">
          <cell r="B78" t="str">
            <v>Nūristān</v>
          </cell>
        </row>
        <row r="79">
          <cell r="B79" t="str">
            <v>Nūristān</v>
          </cell>
        </row>
        <row r="80">
          <cell r="B80" t="str">
            <v>Parwān</v>
          </cell>
        </row>
        <row r="81">
          <cell r="B81" t="str">
            <v>Parwān</v>
          </cell>
        </row>
        <row r="82">
          <cell r="B82" t="str">
            <v>Zābul</v>
          </cell>
        </row>
        <row r="83">
          <cell r="B83" t="str">
            <v>Zābul</v>
          </cell>
        </row>
        <row r="84">
          <cell r="B84" t="str">
            <v>Saint John</v>
          </cell>
        </row>
        <row r="85">
          <cell r="B85" t="str">
            <v>Redonda</v>
          </cell>
        </row>
        <row r="86">
          <cell r="B86" t="str">
            <v>Saint George</v>
          </cell>
        </row>
        <row r="87">
          <cell r="B87" t="str">
            <v>Saint Paul</v>
          </cell>
        </row>
        <row r="88">
          <cell r="B88" t="str">
            <v>Barbuda</v>
          </cell>
        </row>
        <row r="89">
          <cell r="B89" t="str">
            <v>Saint Peter</v>
          </cell>
        </row>
        <row r="90">
          <cell r="B90" t="str">
            <v>Saint Philip</v>
          </cell>
        </row>
        <row r="91">
          <cell r="B91" t="str">
            <v>Saint Mary</v>
          </cell>
        </row>
        <row r="92">
          <cell r="B92" t="str">
            <v>Fier</v>
          </cell>
        </row>
        <row r="93">
          <cell r="B93" t="str">
            <v>Tiranë</v>
          </cell>
        </row>
        <row r="94">
          <cell r="B94" t="str">
            <v>Vlorë</v>
          </cell>
        </row>
        <row r="95">
          <cell r="B95" t="str">
            <v>Elbasan</v>
          </cell>
        </row>
        <row r="96">
          <cell r="B96" t="str">
            <v>Dibër</v>
          </cell>
        </row>
        <row r="97">
          <cell r="B97" t="str">
            <v>Berat</v>
          </cell>
        </row>
        <row r="98">
          <cell r="B98" t="str">
            <v>Durrës</v>
          </cell>
        </row>
        <row r="99">
          <cell r="B99" t="str">
            <v>Lezhë</v>
          </cell>
        </row>
        <row r="100">
          <cell r="B100" t="str">
            <v>Shkodër</v>
          </cell>
        </row>
        <row r="101">
          <cell r="B101" t="str">
            <v>Gjirokastër</v>
          </cell>
        </row>
        <row r="102">
          <cell r="B102" t="str">
            <v>Korçë</v>
          </cell>
        </row>
        <row r="103">
          <cell r="B103" t="str">
            <v>Kukës</v>
          </cell>
        </row>
        <row r="104">
          <cell r="B104" t="str">
            <v>Ararat</v>
          </cell>
        </row>
        <row r="105">
          <cell r="B105" t="str">
            <v>Aragac̣otn</v>
          </cell>
        </row>
        <row r="106">
          <cell r="B106" t="str">
            <v>Armavir</v>
          </cell>
        </row>
        <row r="107">
          <cell r="B107" t="str">
            <v>Kotayk'</v>
          </cell>
        </row>
        <row r="108">
          <cell r="B108" t="str">
            <v>Geġark'unik'</v>
          </cell>
        </row>
        <row r="109">
          <cell r="B109" t="str">
            <v>Širak</v>
          </cell>
        </row>
        <row r="110">
          <cell r="B110" t="str">
            <v>Syunik'</v>
          </cell>
        </row>
        <row r="111">
          <cell r="B111" t="str">
            <v>Tavuš</v>
          </cell>
        </row>
        <row r="112">
          <cell r="B112" t="str">
            <v>Loṙi</v>
          </cell>
        </row>
        <row r="113">
          <cell r="B113" t="str">
            <v>Erevan</v>
          </cell>
        </row>
        <row r="114">
          <cell r="B114" t="str">
            <v>Vayoć Jor</v>
          </cell>
        </row>
        <row r="115">
          <cell r="B115" t="str">
            <v>Bié</v>
          </cell>
        </row>
        <row r="116">
          <cell r="B116" t="str">
            <v>Cabinda</v>
          </cell>
        </row>
        <row r="117">
          <cell r="B117" t="str">
            <v>Kuando Kubango</v>
          </cell>
        </row>
        <row r="118">
          <cell r="B118" t="str">
            <v>Zaire</v>
          </cell>
        </row>
        <row r="119">
          <cell r="B119" t="str">
            <v>Lunda Norte</v>
          </cell>
        </row>
        <row r="120">
          <cell r="B120" t="str">
            <v>Lunda Sul</v>
          </cell>
        </row>
        <row r="121">
          <cell r="B121" t="str">
            <v>Moxico</v>
          </cell>
        </row>
        <row r="122">
          <cell r="B122" t="str">
            <v>Namibe</v>
          </cell>
        </row>
        <row r="123">
          <cell r="B123" t="str">
            <v>Uíge</v>
          </cell>
        </row>
        <row r="124">
          <cell r="B124" t="str">
            <v>Kwanza Norte</v>
          </cell>
        </row>
        <row r="125">
          <cell r="B125" t="str">
            <v>Huíla</v>
          </cell>
        </row>
        <row r="126">
          <cell r="B126" t="str">
            <v>Luanda</v>
          </cell>
        </row>
        <row r="127">
          <cell r="B127" t="str">
            <v>Malange</v>
          </cell>
        </row>
        <row r="128">
          <cell r="B128" t="str">
            <v>Bengo</v>
          </cell>
        </row>
        <row r="129">
          <cell r="B129" t="str">
            <v>Benguela</v>
          </cell>
        </row>
        <row r="130">
          <cell r="B130" t="str">
            <v>Cunene</v>
          </cell>
        </row>
        <row r="131">
          <cell r="B131" t="str">
            <v>Kwanza Sul</v>
          </cell>
        </row>
        <row r="132">
          <cell r="B132" t="str">
            <v>Huambo</v>
          </cell>
        </row>
        <row r="133">
          <cell r="B133" t="str">
            <v>San Luis</v>
          </cell>
        </row>
        <row r="134">
          <cell r="B134" t="str">
            <v>La Pampa</v>
          </cell>
        </row>
        <row r="135">
          <cell r="B135" t="str">
            <v>Mendoza</v>
          </cell>
        </row>
        <row r="136">
          <cell r="B136" t="str">
            <v>Neuquén</v>
          </cell>
        </row>
        <row r="137">
          <cell r="B137" t="str">
            <v>Río Negro</v>
          </cell>
        </row>
        <row r="138">
          <cell r="B138" t="str">
            <v>Jujuy</v>
          </cell>
        </row>
        <row r="139">
          <cell r="B139" t="str">
            <v>Misiones</v>
          </cell>
        </row>
        <row r="140">
          <cell r="B140" t="str">
            <v>Santa Fe</v>
          </cell>
        </row>
        <row r="141">
          <cell r="B141" t="str">
            <v>Santa Cruz</v>
          </cell>
        </row>
        <row r="142">
          <cell r="B142" t="str">
            <v>Salta</v>
          </cell>
        </row>
        <row r="143">
          <cell r="B143" t="str">
            <v>Ciudad Autónoma de Buenos Aires</v>
          </cell>
        </row>
        <row r="144">
          <cell r="B144" t="str">
            <v>La Rioja</v>
          </cell>
        </row>
        <row r="145">
          <cell r="B145" t="str">
            <v>Buenos Aires</v>
          </cell>
        </row>
        <row r="146">
          <cell r="B146" t="str">
            <v>Santiago del Estero</v>
          </cell>
        </row>
        <row r="147">
          <cell r="B147" t="str">
            <v>Chaco</v>
          </cell>
        </row>
        <row r="148">
          <cell r="B148" t="str">
            <v>Formosa</v>
          </cell>
        </row>
        <row r="149">
          <cell r="B149" t="str">
            <v>Córdoba</v>
          </cell>
        </row>
        <row r="150">
          <cell r="B150" t="str">
            <v>San Juan</v>
          </cell>
        </row>
        <row r="151">
          <cell r="B151" t="str">
            <v>Tucumán</v>
          </cell>
        </row>
        <row r="152">
          <cell r="B152" t="str">
            <v>Entre Ríos</v>
          </cell>
        </row>
        <row r="153">
          <cell r="B153" t="str">
            <v>Catamarca</v>
          </cell>
        </row>
        <row r="154">
          <cell r="B154" t="str">
            <v>Tierra del Fuego</v>
          </cell>
        </row>
        <row r="155">
          <cell r="B155" t="str">
            <v>Corrientes</v>
          </cell>
        </row>
        <row r="156">
          <cell r="B156" t="str">
            <v>Chubut</v>
          </cell>
        </row>
        <row r="157">
          <cell r="B157" t="str">
            <v>Wien</v>
          </cell>
        </row>
        <row r="158">
          <cell r="B158" t="str">
            <v>Niederösterreich</v>
          </cell>
        </row>
        <row r="159">
          <cell r="B159" t="str">
            <v>Oberösterreich</v>
          </cell>
        </row>
        <row r="160">
          <cell r="B160" t="str">
            <v>Salzburg</v>
          </cell>
        </row>
        <row r="161">
          <cell r="B161" t="str">
            <v>Vorarlberg</v>
          </cell>
        </row>
        <row r="162">
          <cell r="B162" t="str">
            <v>Burgenland</v>
          </cell>
        </row>
        <row r="163">
          <cell r="B163" t="str">
            <v>Tirol</v>
          </cell>
        </row>
        <row r="164">
          <cell r="B164" t="str">
            <v>Kärnten</v>
          </cell>
        </row>
        <row r="165">
          <cell r="B165" t="str">
            <v>Steiermark</v>
          </cell>
        </row>
        <row r="166">
          <cell r="B166" t="str">
            <v>Victoria</v>
          </cell>
        </row>
        <row r="167">
          <cell r="B167" t="str">
            <v>Northern Territory</v>
          </cell>
        </row>
        <row r="168">
          <cell r="B168" t="str">
            <v>Queensland</v>
          </cell>
        </row>
        <row r="169">
          <cell r="B169" t="str">
            <v>Tasmania</v>
          </cell>
        </row>
        <row r="170">
          <cell r="B170" t="str">
            <v>Australian Capital Territory</v>
          </cell>
        </row>
        <row r="171">
          <cell r="B171" t="str">
            <v>New South Wales</v>
          </cell>
        </row>
        <row r="172">
          <cell r="B172" t="str">
            <v>South Australia</v>
          </cell>
        </row>
        <row r="173">
          <cell r="B173" t="str">
            <v>Western Australia</v>
          </cell>
        </row>
        <row r="174">
          <cell r="B174" t="str">
            <v>Goranboy</v>
          </cell>
        </row>
        <row r="175">
          <cell r="B175" t="str">
            <v>Naftalan</v>
          </cell>
        </row>
        <row r="176">
          <cell r="B176" t="str">
            <v>Qubadlı</v>
          </cell>
        </row>
        <row r="177">
          <cell r="B177" t="str">
            <v>Şəki</v>
          </cell>
        </row>
        <row r="178">
          <cell r="B178" t="str">
            <v>Şamaxı</v>
          </cell>
        </row>
        <row r="179">
          <cell r="B179" t="str">
            <v>Tovuz</v>
          </cell>
        </row>
        <row r="180">
          <cell r="B180" t="str">
            <v>Yevlax</v>
          </cell>
        </row>
        <row r="181">
          <cell r="B181" t="str">
            <v>Abşeron</v>
          </cell>
        </row>
        <row r="182">
          <cell r="B182" t="str">
            <v>Bakı</v>
          </cell>
        </row>
        <row r="183">
          <cell r="B183" t="str">
            <v>Balakən</v>
          </cell>
        </row>
        <row r="184">
          <cell r="B184" t="str">
            <v>Bərdə</v>
          </cell>
        </row>
        <row r="185">
          <cell r="B185" t="str">
            <v>Göyçay</v>
          </cell>
        </row>
        <row r="186">
          <cell r="B186" t="str">
            <v>Masallı</v>
          </cell>
        </row>
        <row r="187">
          <cell r="B187" t="str">
            <v>Şəmkir</v>
          </cell>
        </row>
        <row r="188">
          <cell r="B188" t="str">
            <v>Şirvan</v>
          </cell>
        </row>
        <row r="189">
          <cell r="B189" t="str">
            <v>Xankəndi</v>
          </cell>
        </row>
        <row r="190">
          <cell r="B190" t="str">
            <v>Xızı</v>
          </cell>
        </row>
        <row r="191">
          <cell r="B191" t="str">
            <v>Ağcabədi</v>
          </cell>
        </row>
        <row r="192">
          <cell r="B192" t="str">
            <v>Ağsu</v>
          </cell>
        </row>
        <row r="193">
          <cell r="B193" t="str">
            <v>Biləsuvar</v>
          </cell>
        </row>
        <row r="194">
          <cell r="B194" t="str">
            <v>Gəncə</v>
          </cell>
        </row>
        <row r="195">
          <cell r="B195" t="str">
            <v>Qəbələ</v>
          </cell>
        </row>
        <row r="196">
          <cell r="B196" t="str">
            <v>Samux</v>
          </cell>
        </row>
        <row r="197">
          <cell r="B197" t="str">
            <v>Xaçmaz</v>
          </cell>
        </row>
        <row r="198">
          <cell r="B198" t="str">
            <v>Yardımlı</v>
          </cell>
        </row>
        <row r="199">
          <cell r="B199" t="str">
            <v>Zəngilan</v>
          </cell>
        </row>
        <row r="200">
          <cell r="B200" t="str">
            <v>Ağstafa</v>
          </cell>
        </row>
        <row r="201">
          <cell r="B201" t="str">
            <v>Füzuli</v>
          </cell>
        </row>
        <row r="202">
          <cell r="B202" t="str">
            <v>Gədəbəy</v>
          </cell>
        </row>
        <row r="203">
          <cell r="B203" t="str">
            <v>Laçın</v>
          </cell>
        </row>
        <row r="204">
          <cell r="B204" t="str">
            <v>Qax</v>
          </cell>
        </row>
        <row r="205">
          <cell r="B205" t="str">
            <v>Ağdam</v>
          </cell>
        </row>
        <row r="206">
          <cell r="B206" t="str">
            <v>Daşkəsən</v>
          </cell>
        </row>
        <row r="207">
          <cell r="B207" t="str">
            <v>Göygöl</v>
          </cell>
        </row>
        <row r="208">
          <cell r="B208" t="str">
            <v>Lənkəran</v>
          </cell>
        </row>
        <row r="209">
          <cell r="B209" t="str">
            <v>Lənkəran</v>
          </cell>
        </row>
        <row r="210">
          <cell r="B210" t="str">
            <v>Oğuz</v>
          </cell>
        </row>
        <row r="211">
          <cell r="B211" t="str">
            <v>Quba</v>
          </cell>
        </row>
        <row r="212">
          <cell r="B212" t="str">
            <v>Qusar</v>
          </cell>
        </row>
        <row r="213">
          <cell r="B213" t="str">
            <v>Sabirabad</v>
          </cell>
        </row>
        <row r="214">
          <cell r="B214" t="str">
            <v>Cəbrayıl</v>
          </cell>
        </row>
        <row r="215">
          <cell r="B215" t="str">
            <v>Kürdəmir</v>
          </cell>
        </row>
        <row r="216">
          <cell r="B216" t="str">
            <v>Salyan</v>
          </cell>
        </row>
        <row r="217">
          <cell r="B217" t="str">
            <v>Şabran</v>
          </cell>
        </row>
        <row r="218">
          <cell r="B218" t="str">
            <v>Sumqayıt</v>
          </cell>
        </row>
        <row r="219">
          <cell r="B219" t="str">
            <v>Ucar</v>
          </cell>
        </row>
        <row r="220">
          <cell r="B220" t="str">
            <v>Xocalı</v>
          </cell>
        </row>
        <row r="221">
          <cell r="B221" t="str">
            <v>Yevlax</v>
          </cell>
        </row>
        <row r="222">
          <cell r="B222" t="str">
            <v>Ağdaş</v>
          </cell>
        </row>
        <row r="223">
          <cell r="B223" t="str">
            <v>Astara</v>
          </cell>
        </row>
        <row r="224">
          <cell r="B224" t="str">
            <v>Beyləqan</v>
          </cell>
        </row>
        <row r="225">
          <cell r="B225" t="str">
            <v>Hacıqabul</v>
          </cell>
        </row>
        <row r="226">
          <cell r="B226" t="str">
            <v>İmişli</v>
          </cell>
        </row>
        <row r="227">
          <cell r="B227" t="str">
            <v>İsmayıllı</v>
          </cell>
        </row>
        <row r="228">
          <cell r="B228" t="str">
            <v>Lerik</v>
          </cell>
        </row>
        <row r="229">
          <cell r="B229" t="str">
            <v>Mingəçevir</v>
          </cell>
        </row>
        <row r="230">
          <cell r="B230" t="str">
            <v>Neftçala</v>
          </cell>
        </row>
        <row r="231">
          <cell r="B231" t="str">
            <v>Naxçıvan</v>
          </cell>
        </row>
        <row r="232">
          <cell r="B232" t="str">
            <v>Kǝngǝrli</v>
          </cell>
        </row>
        <row r="233">
          <cell r="B233" t="str">
            <v>Culfa</v>
          </cell>
        </row>
        <row r="234">
          <cell r="B234" t="str">
            <v>Ordubad</v>
          </cell>
        </row>
        <row r="235">
          <cell r="B235" t="str">
            <v>Sədərək</v>
          </cell>
        </row>
        <row r="236">
          <cell r="B236" t="str">
            <v>Şahbuz</v>
          </cell>
        </row>
        <row r="237">
          <cell r="B237" t="str">
            <v>Babək</v>
          </cell>
        </row>
        <row r="238">
          <cell r="B238" t="str">
            <v>Şərur</v>
          </cell>
        </row>
        <row r="239">
          <cell r="B239" t="str">
            <v>Naxçıvan</v>
          </cell>
        </row>
        <row r="240">
          <cell r="B240" t="str">
            <v>Qazax</v>
          </cell>
        </row>
        <row r="241">
          <cell r="B241" t="str">
            <v>Şəki</v>
          </cell>
        </row>
        <row r="242">
          <cell r="B242" t="str">
            <v>Saatlı</v>
          </cell>
        </row>
        <row r="243">
          <cell r="B243" t="str">
            <v>Tərtər</v>
          </cell>
        </row>
        <row r="244">
          <cell r="B244" t="str">
            <v>Xocavənd</v>
          </cell>
        </row>
        <row r="245">
          <cell r="B245" t="str">
            <v>Cəlilabad</v>
          </cell>
        </row>
        <row r="246">
          <cell r="B246" t="str">
            <v>Kəlbəcər</v>
          </cell>
        </row>
        <row r="247">
          <cell r="B247" t="str">
            <v>Qobustan</v>
          </cell>
        </row>
        <row r="248">
          <cell r="B248" t="str">
            <v>Siyəzən</v>
          </cell>
        </row>
        <row r="249">
          <cell r="B249" t="str">
            <v>Şuşa</v>
          </cell>
        </row>
        <row r="250">
          <cell r="B250" t="str">
            <v>Zaqatala</v>
          </cell>
        </row>
        <row r="251">
          <cell r="B251" t="str">
            <v>Zərdab</v>
          </cell>
        </row>
        <row r="252">
          <cell r="B252" t="str">
            <v>Brčko distrikt</v>
          </cell>
        </row>
        <row r="253">
          <cell r="B253" t="str">
            <v>Brčko distrikt</v>
          </cell>
        </row>
        <row r="254">
          <cell r="B254" t="str">
            <v>Brčko distrikt</v>
          </cell>
        </row>
        <row r="255">
          <cell r="B255" t="str">
            <v>Federacija Bosne i Hercegovine</v>
          </cell>
        </row>
        <row r="256">
          <cell r="B256" t="str">
            <v>Federacija Bosne i Hercegovine</v>
          </cell>
        </row>
        <row r="257">
          <cell r="B257" t="str">
            <v>Federacija Bosne i Hercegovine</v>
          </cell>
        </row>
        <row r="258">
          <cell r="B258" t="str">
            <v>Republika Srpska</v>
          </cell>
        </row>
        <row r="259">
          <cell r="B259" t="str">
            <v>Republika Srpska</v>
          </cell>
        </row>
        <row r="260">
          <cell r="B260" t="str">
            <v>Republika Srpska</v>
          </cell>
        </row>
        <row r="261">
          <cell r="B261" t="str">
            <v>Saint Lucy</v>
          </cell>
        </row>
        <row r="262">
          <cell r="B262" t="str">
            <v>Saint George</v>
          </cell>
        </row>
        <row r="263">
          <cell r="B263" t="str">
            <v>Saint John</v>
          </cell>
        </row>
        <row r="264">
          <cell r="B264" t="str">
            <v>Saint Andrew</v>
          </cell>
        </row>
        <row r="265">
          <cell r="B265" t="str">
            <v>Saint Philip</v>
          </cell>
        </row>
        <row r="266">
          <cell r="B266" t="str">
            <v>Saint Thomas</v>
          </cell>
        </row>
        <row r="267">
          <cell r="B267" t="str">
            <v>Saint Michael</v>
          </cell>
        </row>
        <row r="268">
          <cell r="B268" t="str">
            <v>Saint James</v>
          </cell>
        </row>
        <row r="269">
          <cell r="B269" t="str">
            <v>Saint Peter</v>
          </cell>
        </row>
        <row r="270">
          <cell r="B270" t="str">
            <v>Christ Church</v>
          </cell>
        </row>
        <row r="271">
          <cell r="B271" t="str">
            <v>Saint Joseph</v>
          </cell>
        </row>
        <row r="272">
          <cell r="B272" t="str">
            <v>Chittagong</v>
          </cell>
        </row>
        <row r="273">
          <cell r="B273" t="str">
            <v>Noakhali</v>
          </cell>
        </row>
        <row r="274">
          <cell r="B274" t="str">
            <v>Chittagong</v>
          </cell>
        </row>
        <row r="275">
          <cell r="B275" t="str">
            <v>Cox's Bazar</v>
          </cell>
        </row>
        <row r="276">
          <cell r="B276" t="str">
            <v>Rangamati</v>
          </cell>
        </row>
        <row r="277">
          <cell r="B277" t="str">
            <v>Feni</v>
          </cell>
        </row>
        <row r="278">
          <cell r="B278" t="str">
            <v>Lakshmipur</v>
          </cell>
        </row>
        <row r="279">
          <cell r="B279" t="str">
            <v>Chandpur</v>
          </cell>
        </row>
        <row r="280">
          <cell r="B280" t="str">
            <v>Comilla</v>
          </cell>
        </row>
        <row r="281">
          <cell r="B281" t="str">
            <v>Khagrachhari</v>
          </cell>
        </row>
        <row r="282">
          <cell r="B282" t="str">
            <v>Bandarban</v>
          </cell>
        </row>
        <row r="283">
          <cell r="B283" t="str">
            <v>Brahmanbaria</v>
          </cell>
        </row>
        <row r="284">
          <cell r="B284" t="str">
            <v>Mymensingh</v>
          </cell>
        </row>
        <row r="285">
          <cell r="B285" t="str">
            <v>Mymensingh</v>
          </cell>
        </row>
        <row r="286">
          <cell r="B286" t="str">
            <v>Sherpur</v>
          </cell>
        </row>
        <row r="287">
          <cell r="B287" t="str">
            <v>Jamalpur</v>
          </cell>
        </row>
        <row r="288">
          <cell r="B288" t="str">
            <v>Netrakona</v>
          </cell>
        </row>
        <row r="289">
          <cell r="B289" t="str">
            <v>Barisal</v>
          </cell>
        </row>
        <row r="290">
          <cell r="B290" t="str">
            <v>Jhalakathi</v>
          </cell>
        </row>
        <row r="291">
          <cell r="B291" t="str">
            <v>Pirojpur</v>
          </cell>
        </row>
        <row r="292">
          <cell r="B292" t="str">
            <v>Barisal</v>
          </cell>
        </row>
        <row r="293">
          <cell r="B293" t="str">
            <v>Bhola</v>
          </cell>
        </row>
        <row r="294">
          <cell r="B294" t="str">
            <v>Patuakhali</v>
          </cell>
        </row>
        <row r="295">
          <cell r="B295" t="str">
            <v>Barguna</v>
          </cell>
        </row>
        <row r="296">
          <cell r="B296" t="str">
            <v>Dhaka</v>
          </cell>
        </row>
        <row r="297">
          <cell r="B297" t="str">
            <v>Madaripur</v>
          </cell>
        </row>
        <row r="298">
          <cell r="B298" t="str">
            <v>Shariatpur</v>
          </cell>
        </row>
        <row r="299">
          <cell r="B299" t="str">
            <v>Tangail</v>
          </cell>
        </row>
        <row r="300">
          <cell r="B300" t="str">
            <v>Kishoreganj</v>
          </cell>
        </row>
        <row r="301">
          <cell r="B301" t="str">
            <v>Narsingdi</v>
          </cell>
        </row>
        <row r="302">
          <cell r="B302" t="str">
            <v>Dhaka</v>
          </cell>
        </row>
        <row r="303">
          <cell r="B303" t="str">
            <v>Faridpur</v>
          </cell>
        </row>
        <row r="304">
          <cell r="B304" t="str">
            <v>Gopalganj</v>
          </cell>
        </row>
        <row r="305">
          <cell r="B305" t="str">
            <v>Rajbari</v>
          </cell>
        </row>
        <row r="306">
          <cell r="B306" t="str">
            <v>Gazipur</v>
          </cell>
        </row>
        <row r="307">
          <cell r="B307" t="str">
            <v>Manikganj</v>
          </cell>
        </row>
        <row r="308">
          <cell r="B308" t="str">
            <v>Munshiganj</v>
          </cell>
        </row>
        <row r="309">
          <cell r="B309" t="str">
            <v>Narayanganj</v>
          </cell>
        </row>
        <row r="310">
          <cell r="B310" t="str">
            <v>Khulna</v>
          </cell>
        </row>
        <row r="311">
          <cell r="B311" t="str">
            <v>Narail</v>
          </cell>
        </row>
        <row r="312">
          <cell r="B312" t="str">
            <v>Kushtia</v>
          </cell>
        </row>
        <row r="313">
          <cell r="B313" t="str">
            <v>Meherpur</v>
          </cell>
        </row>
        <row r="314">
          <cell r="B314" t="str">
            <v>Chuadanga</v>
          </cell>
        </row>
        <row r="315">
          <cell r="B315" t="str">
            <v>Jessore</v>
          </cell>
        </row>
        <row r="316">
          <cell r="B316" t="str">
            <v>Satkhira</v>
          </cell>
        </row>
        <row r="317">
          <cell r="B317" t="str">
            <v>Magura</v>
          </cell>
        </row>
        <row r="318">
          <cell r="B318" t="str">
            <v>Bagerhat</v>
          </cell>
        </row>
        <row r="319">
          <cell r="B319" t="str">
            <v>Jhenaidah</v>
          </cell>
        </row>
        <row r="320">
          <cell r="B320" t="str">
            <v>Khulna</v>
          </cell>
        </row>
        <row r="321">
          <cell r="B321" t="str">
            <v>Rajshahi</v>
          </cell>
        </row>
        <row r="322">
          <cell r="B322" t="str">
            <v>Chapai Nawabganj</v>
          </cell>
        </row>
        <row r="323">
          <cell r="B323" t="str">
            <v>Naogaon</v>
          </cell>
        </row>
        <row r="324">
          <cell r="B324" t="str">
            <v>Pabna</v>
          </cell>
        </row>
        <row r="325">
          <cell r="B325" t="str">
            <v>Rajshahi</v>
          </cell>
        </row>
        <row r="326">
          <cell r="B326" t="str">
            <v>Joypurhat</v>
          </cell>
        </row>
        <row r="327">
          <cell r="B327" t="str">
            <v>Sirajganj</v>
          </cell>
        </row>
        <row r="328">
          <cell r="B328" t="str">
            <v>Bogra</v>
          </cell>
        </row>
        <row r="329">
          <cell r="B329" t="str">
            <v>Natore</v>
          </cell>
        </row>
        <row r="330">
          <cell r="B330" t="str">
            <v>Rangpur</v>
          </cell>
        </row>
        <row r="331">
          <cell r="B331" t="str">
            <v>Rangpur</v>
          </cell>
        </row>
        <row r="332">
          <cell r="B332" t="str">
            <v>Gaibandha</v>
          </cell>
        </row>
        <row r="333">
          <cell r="B333" t="str">
            <v>Thakurgaon</v>
          </cell>
        </row>
        <row r="334">
          <cell r="B334" t="str">
            <v>Kurigram</v>
          </cell>
        </row>
        <row r="335">
          <cell r="B335" t="str">
            <v>Panchagarh</v>
          </cell>
        </row>
        <row r="336">
          <cell r="B336" t="str">
            <v>Dinajpur</v>
          </cell>
        </row>
        <row r="337">
          <cell r="B337" t="str">
            <v>Lalmonirhat</v>
          </cell>
        </row>
        <row r="338">
          <cell r="B338" t="str">
            <v>Nilphamari</v>
          </cell>
        </row>
        <row r="339">
          <cell r="B339" t="str">
            <v>Sylhet</v>
          </cell>
        </row>
        <row r="340">
          <cell r="B340" t="str">
            <v>Moulvibazar</v>
          </cell>
        </row>
        <row r="341">
          <cell r="B341" t="str">
            <v>Sylhet</v>
          </cell>
        </row>
        <row r="342">
          <cell r="B342" t="str">
            <v>Sunamganj</v>
          </cell>
        </row>
        <row r="343">
          <cell r="B343" t="str">
            <v>Habiganj</v>
          </cell>
        </row>
        <row r="344">
          <cell r="B344" t="str">
            <v>wallonne, Région</v>
          </cell>
        </row>
        <row r="345">
          <cell r="B345" t="str">
            <v>Luxembourg</v>
          </cell>
        </row>
        <row r="346">
          <cell r="B346" t="str">
            <v>Namur</v>
          </cell>
        </row>
        <row r="347">
          <cell r="B347" t="str">
            <v>Hainaut</v>
          </cell>
        </row>
        <row r="348">
          <cell r="B348" t="str">
            <v>Brabant wallon</v>
          </cell>
        </row>
        <row r="349">
          <cell r="B349" t="str">
            <v>Liège</v>
          </cell>
        </row>
        <row r="350">
          <cell r="B350" t="str">
            <v>Brussels Hoofdstedelijk Gewest</v>
          </cell>
        </row>
        <row r="351">
          <cell r="B351" t="str">
            <v>Bruxelles-Capitale, Région de</v>
          </cell>
        </row>
        <row r="352">
          <cell r="B352" t="str">
            <v>Vlaams Gewest</v>
          </cell>
        </row>
        <row r="353">
          <cell r="B353" t="str">
            <v>Vlaams-Brabant</v>
          </cell>
        </row>
        <row r="354">
          <cell r="B354" t="str">
            <v>West-Vlaanderen</v>
          </cell>
        </row>
        <row r="355">
          <cell r="B355" t="str">
            <v>Antwerpen</v>
          </cell>
        </row>
        <row r="356">
          <cell r="B356" t="str">
            <v>Limburg</v>
          </cell>
        </row>
        <row r="357">
          <cell r="B357" t="str">
            <v>Oost-Vlaanderen</v>
          </cell>
        </row>
        <row r="358">
          <cell r="B358" t="str">
            <v>Centre-Nord</v>
          </cell>
        </row>
        <row r="359">
          <cell r="B359" t="str">
            <v>Namentenga</v>
          </cell>
        </row>
        <row r="360">
          <cell r="B360" t="str">
            <v>Bam</v>
          </cell>
        </row>
        <row r="361">
          <cell r="B361" t="str">
            <v>Sanmatenga</v>
          </cell>
        </row>
        <row r="362">
          <cell r="B362" t="str">
            <v>Boucle du Mouhoun</v>
          </cell>
        </row>
        <row r="363">
          <cell r="B363" t="str">
            <v>Banwa</v>
          </cell>
        </row>
        <row r="364">
          <cell r="B364" t="str">
            <v>Mouhoun</v>
          </cell>
        </row>
        <row r="365">
          <cell r="B365" t="str">
            <v>Nayala</v>
          </cell>
        </row>
        <row r="366">
          <cell r="B366" t="str">
            <v>Sourou</v>
          </cell>
        </row>
        <row r="367">
          <cell r="B367" t="str">
            <v>Balé</v>
          </cell>
        </row>
        <row r="368">
          <cell r="B368" t="str">
            <v>Kossi</v>
          </cell>
        </row>
        <row r="369">
          <cell r="B369" t="str">
            <v>Nord</v>
          </cell>
        </row>
        <row r="370">
          <cell r="B370" t="str">
            <v>Yatenga</v>
          </cell>
        </row>
        <row r="371">
          <cell r="B371" t="str">
            <v>Loroum</v>
          </cell>
        </row>
        <row r="372">
          <cell r="B372" t="str">
            <v>Passoré</v>
          </cell>
        </row>
        <row r="373">
          <cell r="B373" t="str">
            <v>Zondoma</v>
          </cell>
        </row>
        <row r="374">
          <cell r="B374" t="str">
            <v>Cascades</v>
          </cell>
        </row>
        <row r="375">
          <cell r="B375" t="str">
            <v>Léraba</v>
          </cell>
        </row>
        <row r="376">
          <cell r="B376" t="str">
            <v>Comoé</v>
          </cell>
        </row>
        <row r="377">
          <cell r="B377" t="str">
            <v>Centre</v>
          </cell>
        </row>
        <row r="378">
          <cell r="B378" t="str">
            <v>Kadiogo</v>
          </cell>
        </row>
        <row r="379">
          <cell r="B379" t="str">
            <v>Centre-Est</v>
          </cell>
        </row>
        <row r="380">
          <cell r="B380" t="str">
            <v>Boulgou</v>
          </cell>
        </row>
        <row r="381">
          <cell r="B381" t="str">
            <v>Kouritenga</v>
          </cell>
        </row>
        <row r="382">
          <cell r="B382" t="str">
            <v>Koulpélogo</v>
          </cell>
        </row>
        <row r="383">
          <cell r="B383" t="str">
            <v>Centre-Ouest</v>
          </cell>
        </row>
        <row r="384">
          <cell r="B384" t="str">
            <v>Sissili</v>
          </cell>
        </row>
        <row r="385">
          <cell r="B385" t="str">
            <v>Ziro</v>
          </cell>
        </row>
        <row r="386">
          <cell r="B386" t="str">
            <v>Boulkiemdé</v>
          </cell>
        </row>
        <row r="387">
          <cell r="B387" t="str">
            <v>Sanguié</v>
          </cell>
        </row>
        <row r="388">
          <cell r="B388" t="str">
            <v>Centre-Sud</v>
          </cell>
        </row>
        <row r="389">
          <cell r="B389" t="str">
            <v>Zoundwéogo</v>
          </cell>
        </row>
        <row r="390">
          <cell r="B390" t="str">
            <v>Nahouri</v>
          </cell>
        </row>
        <row r="391">
          <cell r="B391" t="str">
            <v>Bazèga</v>
          </cell>
        </row>
        <row r="392">
          <cell r="B392" t="str">
            <v>Est</v>
          </cell>
        </row>
        <row r="393">
          <cell r="B393" t="str">
            <v>Gourma</v>
          </cell>
        </row>
        <row r="394">
          <cell r="B394" t="str">
            <v>Gnagna</v>
          </cell>
        </row>
        <row r="395">
          <cell r="B395" t="str">
            <v>Komondjari</v>
          </cell>
        </row>
        <row r="396">
          <cell r="B396" t="str">
            <v>Kompienga</v>
          </cell>
        </row>
        <row r="397">
          <cell r="B397" t="str">
            <v>Tapoa</v>
          </cell>
        </row>
        <row r="398">
          <cell r="B398" t="str">
            <v>Hauts-Bassins</v>
          </cell>
        </row>
        <row r="399">
          <cell r="B399" t="str">
            <v>Houet</v>
          </cell>
        </row>
        <row r="400">
          <cell r="B400" t="str">
            <v>Tuy</v>
          </cell>
        </row>
        <row r="401">
          <cell r="B401" t="str">
            <v>Kénédougou</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Soum</v>
          </cell>
        </row>
        <row r="409">
          <cell r="B409" t="str">
            <v>Yagha</v>
          </cell>
        </row>
        <row r="410">
          <cell r="B410" t="str">
            <v>Séno</v>
          </cell>
        </row>
        <row r="411">
          <cell r="B411" t="str">
            <v>Sud-Ouest</v>
          </cell>
        </row>
        <row r="412">
          <cell r="B412" t="str">
            <v>Poni</v>
          </cell>
        </row>
        <row r="413">
          <cell r="B413" t="str">
            <v>Bougouriba</v>
          </cell>
        </row>
        <row r="414">
          <cell r="B414" t="str">
            <v>Noumbiel</v>
          </cell>
        </row>
        <row r="415">
          <cell r="B415" t="str">
            <v>Ioba</v>
          </cell>
        </row>
        <row r="416">
          <cell r="B416" t="str">
            <v>Vratsa</v>
          </cell>
        </row>
        <row r="417">
          <cell r="B417" t="str">
            <v>Gabrovo</v>
          </cell>
        </row>
        <row r="418">
          <cell r="B418" t="str">
            <v>Dobrich</v>
          </cell>
        </row>
        <row r="419">
          <cell r="B419" t="str">
            <v>Haskovo</v>
          </cell>
        </row>
        <row r="420">
          <cell r="B420" t="str">
            <v>Veliko Tarnovo</v>
          </cell>
        </row>
        <row r="421">
          <cell r="B421" t="str">
            <v>Kardzhali</v>
          </cell>
        </row>
        <row r="422">
          <cell r="B422" t="str">
            <v>Pleven</v>
          </cell>
        </row>
        <row r="423">
          <cell r="B423" t="str">
            <v>Plovdiv</v>
          </cell>
        </row>
        <row r="424">
          <cell r="B424" t="str">
            <v>Yambol</v>
          </cell>
        </row>
        <row r="425">
          <cell r="B425" t="str">
            <v>Pazardzhik</v>
          </cell>
        </row>
        <row r="426">
          <cell r="B426" t="str">
            <v>Ruse</v>
          </cell>
        </row>
        <row r="427">
          <cell r="B427" t="str">
            <v>Smolyan</v>
          </cell>
        </row>
        <row r="428">
          <cell r="B428" t="str">
            <v>Sofia (stolitsa)</v>
          </cell>
        </row>
        <row r="429">
          <cell r="B429" t="str">
            <v>Shumen</v>
          </cell>
        </row>
        <row r="430">
          <cell r="B430" t="str">
            <v>Burgas</v>
          </cell>
        </row>
        <row r="431">
          <cell r="B431" t="str">
            <v>Pernik</v>
          </cell>
        </row>
        <row r="432">
          <cell r="B432" t="str">
            <v>Silistra</v>
          </cell>
        </row>
        <row r="433">
          <cell r="B433" t="str">
            <v>Targovishte</v>
          </cell>
        </row>
        <row r="434">
          <cell r="B434" t="str">
            <v>Varna</v>
          </cell>
        </row>
        <row r="435">
          <cell r="B435" t="str">
            <v>Stara Zagora</v>
          </cell>
        </row>
        <row r="436">
          <cell r="B436" t="str">
            <v>Blagoevgrad</v>
          </cell>
        </row>
        <row r="437">
          <cell r="B437" t="str">
            <v>Kyustendil</v>
          </cell>
        </row>
        <row r="438">
          <cell r="B438" t="str">
            <v>Montana</v>
          </cell>
        </row>
        <row r="439">
          <cell r="B439" t="str">
            <v>Sliven</v>
          </cell>
        </row>
        <row r="440">
          <cell r="B440" t="str">
            <v>Sofia</v>
          </cell>
        </row>
        <row r="441">
          <cell r="B441" t="str">
            <v>Lovech</v>
          </cell>
        </row>
        <row r="442">
          <cell r="B442" t="str">
            <v>Razgrad</v>
          </cell>
        </row>
        <row r="443">
          <cell r="B443" t="str">
            <v>Vidin</v>
          </cell>
        </row>
        <row r="444">
          <cell r="B444" t="str">
            <v>Al Muḩarraq</v>
          </cell>
        </row>
        <row r="445">
          <cell r="B445" t="str">
            <v>Ash Shamālīyah</v>
          </cell>
        </row>
        <row r="446">
          <cell r="B446" t="str">
            <v>Al Janūbīyah</v>
          </cell>
        </row>
        <row r="447">
          <cell r="B447" t="str">
            <v>Al ‘Āşimah</v>
          </cell>
        </row>
        <row r="448">
          <cell r="B448" t="str">
            <v>Bubanza</v>
          </cell>
        </row>
        <row r="449">
          <cell r="B449" t="str">
            <v>Bubanza</v>
          </cell>
        </row>
        <row r="450">
          <cell r="B450" t="str">
            <v>Rumonge</v>
          </cell>
        </row>
        <row r="451">
          <cell r="B451" t="str">
            <v>Rumonge</v>
          </cell>
        </row>
        <row r="452">
          <cell r="B452" t="str">
            <v>Bujumbura Mairie</v>
          </cell>
        </row>
        <row r="453">
          <cell r="B453" t="str">
            <v>Bujumbura Mairie</v>
          </cell>
        </row>
        <row r="454">
          <cell r="B454" t="str">
            <v>Karuzi</v>
          </cell>
        </row>
        <row r="455">
          <cell r="B455" t="str">
            <v>Karuzi</v>
          </cell>
        </row>
        <row r="456">
          <cell r="B456" t="str">
            <v>Muyinga</v>
          </cell>
        </row>
        <row r="457">
          <cell r="B457" t="str">
            <v>Muyinga</v>
          </cell>
        </row>
        <row r="458">
          <cell r="B458" t="str">
            <v>Kirundo</v>
          </cell>
        </row>
        <row r="459">
          <cell r="B459" t="str">
            <v>Kirundo</v>
          </cell>
        </row>
        <row r="460">
          <cell r="B460" t="str">
            <v>Bururi</v>
          </cell>
        </row>
        <row r="461">
          <cell r="B461" t="str">
            <v>Bururi</v>
          </cell>
        </row>
        <row r="462">
          <cell r="B462" t="str">
            <v>Cibitoke</v>
          </cell>
        </row>
        <row r="463">
          <cell r="B463" t="str">
            <v>Cibitoke</v>
          </cell>
        </row>
        <row r="464">
          <cell r="B464" t="str">
            <v>Gitega</v>
          </cell>
        </row>
        <row r="465">
          <cell r="B465" t="str">
            <v>Gitega</v>
          </cell>
        </row>
        <row r="466">
          <cell r="B466" t="str">
            <v>Makamba</v>
          </cell>
        </row>
        <row r="467">
          <cell r="B467" t="str">
            <v>Makamba</v>
          </cell>
        </row>
        <row r="468">
          <cell r="B468" t="str">
            <v>Muramvya</v>
          </cell>
        </row>
        <row r="469">
          <cell r="B469" t="str">
            <v>Muramvya</v>
          </cell>
        </row>
        <row r="470">
          <cell r="B470" t="str">
            <v>Ngozi</v>
          </cell>
        </row>
        <row r="471">
          <cell r="B471" t="str">
            <v>Ngozi</v>
          </cell>
        </row>
        <row r="472">
          <cell r="B472" t="str">
            <v>Ruyigi</v>
          </cell>
        </row>
        <row r="473">
          <cell r="B473" t="str">
            <v>Ruyigi</v>
          </cell>
        </row>
        <row r="474">
          <cell r="B474" t="str">
            <v>Kayanza</v>
          </cell>
        </row>
        <row r="475">
          <cell r="B475" t="str">
            <v>Kayanza</v>
          </cell>
        </row>
        <row r="476">
          <cell r="B476" t="str">
            <v>Mwaro</v>
          </cell>
        </row>
        <row r="477">
          <cell r="B477" t="str">
            <v>Mwaro</v>
          </cell>
        </row>
        <row r="478">
          <cell r="B478" t="str">
            <v>Cankuzo</v>
          </cell>
        </row>
        <row r="479">
          <cell r="B479" t="str">
            <v>Cankuzo</v>
          </cell>
        </row>
        <row r="480">
          <cell r="B480" t="str">
            <v>Bujumbura Rural</v>
          </cell>
        </row>
        <row r="481">
          <cell r="B481" t="str">
            <v>Bujumbura Rural</v>
          </cell>
        </row>
        <row r="482">
          <cell r="B482" t="str">
            <v>Rutana</v>
          </cell>
        </row>
        <row r="483">
          <cell r="B483" t="str">
            <v>Rutana</v>
          </cell>
        </row>
        <row r="484">
          <cell r="B484" t="str">
            <v>Alibori</v>
          </cell>
        </row>
        <row r="485">
          <cell r="B485" t="str">
            <v>Donga</v>
          </cell>
        </row>
        <row r="486">
          <cell r="B486" t="str">
            <v>Couffo</v>
          </cell>
        </row>
        <row r="487">
          <cell r="B487" t="str">
            <v>Plateau</v>
          </cell>
        </row>
        <row r="488">
          <cell r="B488" t="str">
            <v>Zou</v>
          </cell>
        </row>
        <row r="489">
          <cell r="B489" t="str">
            <v>Atacora</v>
          </cell>
        </row>
        <row r="490">
          <cell r="B490" t="str">
            <v>Collines</v>
          </cell>
        </row>
        <row r="491">
          <cell r="B491" t="str">
            <v>Borgou</v>
          </cell>
        </row>
        <row r="492">
          <cell r="B492" t="str">
            <v>Ouémé</v>
          </cell>
        </row>
        <row r="493">
          <cell r="B493" t="str">
            <v>Littoral</v>
          </cell>
        </row>
        <row r="494">
          <cell r="B494" t="str">
            <v>Atlantique</v>
          </cell>
        </row>
        <row r="495">
          <cell r="B495" t="str">
            <v>Mono</v>
          </cell>
        </row>
        <row r="496">
          <cell r="B496" t="str">
            <v>Tutong</v>
          </cell>
        </row>
        <row r="497">
          <cell r="B497" t="str">
            <v>Tutong</v>
          </cell>
        </row>
        <row r="498">
          <cell r="B498" t="str">
            <v>Brunei-Muara</v>
          </cell>
        </row>
        <row r="499">
          <cell r="B499" t="str">
            <v>Brunei-Muara</v>
          </cell>
        </row>
        <row r="500">
          <cell r="B500" t="str">
            <v>Belait</v>
          </cell>
        </row>
        <row r="501">
          <cell r="B501" t="str">
            <v>Belait</v>
          </cell>
        </row>
        <row r="502">
          <cell r="B502" t="str">
            <v>Temburong</v>
          </cell>
        </row>
        <row r="503">
          <cell r="B503" t="str">
            <v>Temburong</v>
          </cell>
        </row>
        <row r="504">
          <cell r="B504" t="str">
            <v>Cochabamba</v>
          </cell>
        </row>
        <row r="505">
          <cell r="B505" t="str">
            <v>La Paz</v>
          </cell>
        </row>
        <row r="506">
          <cell r="B506" t="str">
            <v>El Beni</v>
          </cell>
        </row>
        <row r="507">
          <cell r="B507" t="str">
            <v>Oruro</v>
          </cell>
        </row>
        <row r="508">
          <cell r="B508" t="str">
            <v>Santa Cruz</v>
          </cell>
        </row>
        <row r="509">
          <cell r="B509" t="str">
            <v>Potosí</v>
          </cell>
        </row>
        <row r="510">
          <cell r="B510" t="str">
            <v>Tarija</v>
          </cell>
        </row>
        <row r="511">
          <cell r="B511" t="str">
            <v>Chuquisaca</v>
          </cell>
        </row>
        <row r="512">
          <cell r="B512" t="str">
            <v>Pando</v>
          </cell>
        </row>
        <row r="513">
          <cell r="B513" t="str">
            <v>Bonaire</v>
          </cell>
        </row>
        <row r="514">
          <cell r="B514" t="str">
            <v xml:space="preserve"> Boneiru</v>
          </cell>
        </row>
        <row r="515">
          <cell r="B515" t="str">
            <v>Bonaire</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Amazonas</v>
          </cell>
        </row>
        <row r="524">
          <cell r="B524" t="str">
            <v>Ceará</v>
          </cell>
        </row>
        <row r="525">
          <cell r="B525" t="str">
            <v>Roraima</v>
          </cell>
        </row>
        <row r="526">
          <cell r="B526" t="str">
            <v>Goiás</v>
          </cell>
        </row>
        <row r="527">
          <cell r="B527" t="str">
            <v>Minas Gerais</v>
          </cell>
        </row>
        <row r="528">
          <cell r="B528" t="str">
            <v>Espírito Santo</v>
          </cell>
        </row>
        <row r="529">
          <cell r="B529" t="str">
            <v>Amapá</v>
          </cell>
        </row>
        <row r="530">
          <cell r="B530" t="str">
            <v>Bahia</v>
          </cell>
        </row>
        <row r="531">
          <cell r="B531" t="str">
            <v>Mato Grosso do Sul</v>
          </cell>
        </row>
        <row r="532">
          <cell r="B532" t="str">
            <v>Paraná</v>
          </cell>
        </row>
        <row r="533">
          <cell r="B533" t="str">
            <v>Rio Grande do Norte</v>
          </cell>
        </row>
        <row r="534">
          <cell r="B534" t="str">
            <v>Mato Grosso</v>
          </cell>
        </row>
        <row r="535">
          <cell r="B535" t="str">
            <v>Paraíba</v>
          </cell>
        </row>
        <row r="536">
          <cell r="B536" t="str">
            <v>Pernambuco</v>
          </cell>
        </row>
        <row r="537">
          <cell r="B537" t="str">
            <v>Rio de Janeiro</v>
          </cell>
        </row>
        <row r="538">
          <cell r="B538" t="str">
            <v>Rondônia</v>
          </cell>
        </row>
        <row r="539">
          <cell r="B539" t="str">
            <v>Santa Catarina</v>
          </cell>
        </row>
        <row r="540">
          <cell r="B540" t="str">
            <v>São Paulo</v>
          </cell>
        </row>
        <row r="541">
          <cell r="B541" t="str">
            <v>Alagoas</v>
          </cell>
        </row>
        <row r="542">
          <cell r="B542" t="str">
            <v>Distrito Federal</v>
          </cell>
        </row>
        <row r="543">
          <cell r="B543" t="str">
            <v>Maranhão</v>
          </cell>
        </row>
        <row r="544">
          <cell r="B544" t="str">
            <v>Pará</v>
          </cell>
        </row>
        <row r="545">
          <cell r="B545" t="str">
            <v>Piauí</v>
          </cell>
        </row>
        <row r="546">
          <cell r="B546" t="str">
            <v>Rio Grande do Sul</v>
          </cell>
        </row>
        <row r="547">
          <cell r="B547" t="str">
            <v>Sergipe</v>
          </cell>
        </row>
        <row r="548">
          <cell r="B548" t="str">
            <v>Tocantins</v>
          </cell>
        </row>
        <row r="549">
          <cell r="B549" t="str">
            <v>Crooked Island and Long Cay</v>
          </cell>
        </row>
        <row r="550">
          <cell r="B550" t="str">
            <v>Hope Town</v>
          </cell>
        </row>
        <row r="551">
          <cell r="B551" t="str">
            <v>Ragged Island</v>
          </cell>
        </row>
        <row r="552">
          <cell r="B552" t="str">
            <v>New Providence</v>
          </cell>
        </row>
        <row r="553">
          <cell r="B553" t="str">
            <v>Central Abaco</v>
          </cell>
        </row>
        <row r="554">
          <cell r="B554" t="str">
            <v>East Grand Bahama</v>
          </cell>
        </row>
        <row r="555">
          <cell r="B555" t="str">
            <v>Harbour Island</v>
          </cell>
        </row>
        <row r="556">
          <cell r="B556" t="str">
            <v>Moore's Island</v>
          </cell>
        </row>
        <row r="557">
          <cell r="B557" t="str">
            <v>San Salvador</v>
          </cell>
        </row>
        <row r="558">
          <cell r="B558" t="str">
            <v>Spanish Wells</v>
          </cell>
        </row>
        <row r="559">
          <cell r="B559" t="str">
            <v>Acklins</v>
          </cell>
        </row>
        <row r="560">
          <cell r="B560" t="str">
            <v>Long Island</v>
          </cell>
        </row>
        <row r="561">
          <cell r="B561" t="str">
            <v>Berry Islands</v>
          </cell>
        </row>
        <row r="562">
          <cell r="B562" t="str">
            <v>City of Freeport</v>
          </cell>
        </row>
        <row r="563">
          <cell r="B563" t="str">
            <v>North Andros</v>
          </cell>
        </row>
        <row r="564">
          <cell r="B564" t="str">
            <v>Rum Cay</v>
          </cell>
        </row>
        <row r="565">
          <cell r="B565" t="str">
            <v>South Abaco</v>
          </cell>
        </row>
        <row r="566">
          <cell r="B566" t="str">
            <v>Central Eleuthera</v>
          </cell>
        </row>
        <row r="567">
          <cell r="B567" t="str">
            <v>Cat Island</v>
          </cell>
        </row>
        <row r="568">
          <cell r="B568" t="str">
            <v>Central Andros</v>
          </cell>
        </row>
        <row r="569">
          <cell r="B569" t="str">
            <v>Exuma</v>
          </cell>
        </row>
        <row r="570">
          <cell r="B570" t="str">
            <v>Inagua</v>
          </cell>
        </row>
        <row r="571">
          <cell r="B571" t="str">
            <v>Mangrove Cay</v>
          </cell>
        </row>
        <row r="572">
          <cell r="B572" t="str">
            <v>South Andros</v>
          </cell>
        </row>
        <row r="573">
          <cell r="B573" t="str">
            <v>Grand Cay</v>
          </cell>
        </row>
        <row r="574">
          <cell r="B574" t="str">
            <v>Mayaguana</v>
          </cell>
        </row>
        <row r="575">
          <cell r="B575" t="str">
            <v>West Grand Bahama</v>
          </cell>
        </row>
        <row r="576">
          <cell r="B576" t="str">
            <v>Bimini</v>
          </cell>
        </row>
        <row r="577">
          <cell r="B577" t="str">
            <v>Black Point</v>
          </cell>
        </row>
        <row r="578">
          <cell r="B578" t="str">
            <v>North Eleuthera</v>
          </cell>
        </row>
        <row r="579">
          <cell r="B579" t="str">
            <v>North Abaco</v>
          </cell>
        </row>
        <row r="580">
          <cell r="B580" t="str">
            <v>South Eleuthera</v>
          </cell>
        </row>
        <row r="581">
          <cell r="B581" t="str">
            <v>Paro</v>
          </cell>
        </row>
        <row r="582">
          <cell r="B582" t="str">
            <v>Monggar</v>
          </cell>
        </row>
        <row r="583">
          <cell r="B583" t="str">
            <v>Samdrup Jongkhar</v>
          </cell>
        </row>
        <row r="584">
          <cell r="B584" t="str">
            <v>Chhukha</v>
          </cell>
        </row>
        <row r="585">
          <cell r="B585" t="str">
            <v>Punakha</v>
          </cell>
        </row>
        <row r="586">
          <cell r="B586" t="str">
            <v>Wangdue Phodrang</v>
          </cell>
        </row>
        <row r="587">
          <cell r="B587" t="str">
            <v>Tsirang</v>
          </cell>
        </row>
        <row r="588">
          <cell r="B588" t="str">
            <v>Bumthang</v>
          </cell>
        </row>
        <row r="589">
          <cell r="B589" t="str">
            <v>Zhemgang</v>
          </cell>
        </row>
        <row r="590">
          <cell r="B590" t="str">
            <v>Sarpang</v>
          </cell>
        </row>
        <row r="591">
          <cell r="B591" t="str">
            <v>Samtse</v>
          </cell>
        </row>
        <row r="592">
          <cell r="B592" t="str">
            <v>Thimphu</v>
          </cell>
        </row>
        <row r="593">
          <cell r="B593" t="str">
            <v>Lhuentse</v>
          </cell>
        </row>
        <row r="594">
          <cell r="B594" t="str">
            <v>Trashi Yangtse</v>
          </cell>
        </row>
        <row r="595">
          <cell r="B595" t="str">
            <v>Haa</v>
          </cell>
        </row>
        <row r="596">
          <cell r="B596" t="str">
            <v>Trashigang</v>
          </cell>
        </row>
        <row r="597">
          <cell r="B597" t="str">
            <v>Gasa</v>
          </cell>
        </row>
        <row r="598">
          <cell r="B598" t="str">
            <v>Dagana</v>
          </cell>
        </row>
        <row r="599">
          <cell r="B599" t="str">
            <v>Trongsa</v>
          </cell>
        </row>
        <row r="600">
          <cell r="B600" t="str">
            <v>Pemagatshel</v>
          </cell>
        </row>
        <row r="601">
          <cell r="B601" t="str">
            <v>North East</v>
          </cell>
        </row>
        <row r="602">
          <cell r="B602" t="str">
            <v>Kgatleng</v>
          </cell>
        </row>
        <row r="603">
          <cell r="B603" t="str">
            <v>Ghanzi</v>
          </cell>
        </row>
        <row r="604">
          <cell r="B604" t="str">
            <v>North West</v>
          </cell>
        </row>
        <row r="605">
          <cell r="B605" t="str">
            <v>Southern</v>
          </cell>
        </row>
        <row r="606">
          <cell r="B606" t="str">
            <v>Kweneng</v>
          </cell>
        </row>
        <row r="607">
          <cell r="B607" t="str">
            <v>Chobe</v>
          </cell>
        </row>
        <row r="608">
          <cell r="B608" t="str">
            <v>Lobatse</v>
          </cell>
        </row>
        <row r="609">
          <cell r="B609" t="str">
            <v>Selibe Phikwe</v>
          </cell>
        </row>
        <row r="610">
          <cell r="B610" t="str">
            <v>Jwaneng</v>
          </cell>
        </row>
        <row r="611">
          <cell r="B611" t="str">
            <v>Sowa Town</v>
          </cell>
        </row>
        <row r="612">
          <cell r="B612" t="str">
            <v>Francistown</v>
          </cell>
        </row>
        <row r="613">
          <cell r="B613" t="str">
            <v>Gaborone</v>
          </cell>
        </row>
        <row r="614">
          <cell r="B614" t="str">
            <v>Kgalagadi</v>
          </cell>
        </row>
        <row r="615">
          <cell r="B615" t="str">
            <v>Central</v>
          </cell>
        </row>
        <row r="616">
          <cell r="B616" t="str">
            <v>South East</v>
          </cell>
        </row>
        <row r="617">
          <cell r="B617" t="str">
            <v>Mogilevskaja oblast'</v>
          </cell>
        </row>
        <row r="618">
          <cell r="B618" t="str">
            <v>Mahilioŭskaja voblasć</v>
          </cell>
        </row>
        <row r="619">
          <cell r="B619" t="str">
            <v>Mogilevskaya oblast'</v>
          </cell>
        </row>
        <row r="620">
          <cell r="B620" t="str">
            <v>Mahilyowskaya voblasts'</v>
          </cell>
        </row>
        <row r="621">
          <cell r="B621" t="str">
            <v>Viciebskaja voblasć</v>
          </cell>
        </row>
        <row r="622">
          <cell r="B622" t="str">
            <v>Vitebskaja oblast'</v>
          </cell>
        </row>
        <row r="623">
          <cell r="B623" t="str">
            <v>Vitsyebskaya voblasts'</v>
          </cell>
        </row>
        <row r="624">
          <cell r="B624" t="str">
            <v>Vitebskaya oblast'</v>
          </cell>
        </row>
        <row r="625">
          <cell r="B625" t="str">
            <v>Brestskaya oblast'</v>
          </cell>
        </row>
        <row r="626">
          <cell r="B626" t="str">
            <v>Bresckaja voblasć</v>
          </cell>
        </row>
        <row r="627">
          <cell r="B627" t="str">
            <v>Brestskaja oblast'</v>
          </cell>
        </row>
        <row r="628">
          <cell r="B628" t="str">
            <v>Brestskaya voblasts'</v>
          </cell>
        </row>
        <row r="629">
          <cell r="B629" t="str">
            <v>Horad Minsk</v>
          </cell>
        </row>
        <row r="630">
          <cell r="B630" t="str">
            <v>Gorod Minsk</v>
          </cell>
        </row>
        <row r="631">
          <cell r="B631" t="str">
            <v>Gorod Minsk</v>
          </cell>
        </row>
        <row r="632">
          <cell r="B632" t="str">
            <v>Horad Minsk</v>
          </cell>
        </row>
        <row r="633">
          <cell r="B633" t="str">
            <v>Gomel'skaja oblast'</v>
          </cell>
        </row>
        <row r="634">
          <cell r="B634" t="str">
            <v>Homieĺskaja voblasć</v>
          </cell>
        </row>
        <row r="635">
          <cell r="B635" t="str">
            <v>Gomel'skaya oblast'</v>
          </cell>
        </row>
        <row r="636">
          <cell r="B636" t="str">
            <v>Homyel'skaya voblasts'</v>
          </cell>
        </row>
        <row r="637">
          <cell r="B637" t="str">
            <v>Grodnenskaja oblast'</v>
          </cell>
        </row>
        <row r="638">
          <cell r="B638" t="str">
            <v>Hrodzenskaya voblasts'</v>
          </cell>
        </row>
        <row r="639">
          <cell r="B639" t="str">
            <v>Grodnenskaya oblast'</v>
          </cell>
        </row>
        <row r="640">
          <cell r="B640" t="str">
            <v>Hrodzienskaja voblasć</v>
          </cell>
        </row>
        <row r="641">
          <cell r="B641" t="str">
            <v>Minskaja voblasć</v>
          </cell>
        </row>
        <row r="642">
          <cell r="B642" t="str">
            <v>Minskaya oblast'</v>
          </cell>
        </row>
        <row r="643">
          <cell r="B643" t="str">
            <v>Minskaya voblasts'</v>
          </cell>
        </row>
        <row r="644">
          <cell r="B644" t="str">
            <v>Minskaja oblast'</v>
          </cell>
        </row>
        <row r="645">
          <cell r="B645" t="str">
            <v>Belize</v>
          </cell>
        </row>
        <row r="646">
          <cell r="B646" t="str">
            <v>Cayo</v>
          </cell>
        </row>
        <row r="647">
          <cell r="B647" t="str">
            <v>Orange Walk</v>
          </cell>
        </row>
        <row r="648">
          <cell r="B648" t="str">
            <v>Corozal</v>
          </cell>
        </row>
        <row r="649">
          <cell r="B649" t="str">
            <v>Stann Creek</v>
          </cell>
        </row>
        <row r="650">
          <cell r="B650" t="str">
            <v>Toledo</v>
          </cell>
        </row>
        <row r="651">
          <cell r="B651" t="str">
            <v>Colombie-Britannique</v>
          </cell>
        </row>
        <row r="652">
          <cell r="B652" t="str">
            <v>British Columbia</v>
          </cell>
        </row>
        <row r="653">
          <cell r="B653" t="str">
            <v>Manitoba</v>
          </cell>
        </row>
        <row r="654">
          <cell r="B654" t="str">
            <v>Manitoba</v>
          </cell>
        </row>
        <row r="655">
          <cell r="B655" t="str">
            <v>Nouveau-Brunswick</v>
          </cell>
        </row>
        <row r="656">
          <cell r="B656" t="str">
            <v>New Brunswick</v>
          </cell>
        </row>
        <row r="657">
          <cell r="B657" t="str">
            <v>Saskatchewan</v>
          </cell>
        </row>
        <row r="658">
          <cell r="B658" t="str">
            <v>Saskatchewan</v>
          </cell>
        </row>
        <row r="659">
          <cell r="B659" t="str">
            <v>Alberta</v>
          </cell>
        </row>
        <row r="660">
          <cell r="B660" t="str">
            <v>Alberta</v>
          </cell>
        </row>
        <row r="661">
          <cell r="B661" t="str">
            <v>Ontario</v>
          </cell>
        </row>
        <row r="662">
          <cell r="B662" t="str">
            <v>Ontario</v>
          </cell>
        </row>
        <row r="663">
          <cell r="B663" t="str">
            <v>Yukon</v>
          </cell>
        </row>
        <row r="664">
          <cell r="B664" t="str">
            <v>Yukon</v>
          </cell>
        </row>
        <row r="665">
          <cell r="B665" t="str">
            <v>Territoires du Nord-Ouest</v>
          </cell>
        </row>
        <row r="666">
          <cell r="B666" t="str">
            <v>Northwest Territories</v>
          </cell>
        </row>
        <row r="667">
          <cell r="B667" t="str">
            <v>Nunavut</v>
          </cell>
        </row>
        <row r="668">
          <cell r="B668" t="str">
            <v>Nunavut</v>
          </cell>
        </row>
        <row r="669">
          <cell r="B669" t="str">
            <v>Newfoundland and Labrador</v>
          </cell>
        </row>
        <row r="670">
          <cell r="B670" t="str">
            <v>Terre-Neuve-et-Labrador</v>
          </cell>
        </row>
        <row r="671">
          <cell r="B671" t="str">
            <v>Île-du-Prince-Édouard</v>
          </cell>
        </row>
        <row r="672">
          <cell r="B672" t="str">
            <v>Prince Edward Island</v>
          </cell>
        </row>
        <row r="673">
          <cell r="B673" t="str">
            <v>Nova Scotia</v>
          </cell>
        </row>
        <row r="674">
          <cell r="B674" t="str">
            <v>Nouvelle-Écosse</v>
          </cell>
        </row>
        <row r="675">
          <cell r="B675" t="str">
            <v>Quebec</v>
          </cell>
        </row>
        <row r="676">
          <cell r="B676" t="str">
            <v>Québec</v>
          </cell>
        </row>
        <row r="677">
          <cell r="B677" t="str">
            <v>Maniema</v>
          </cell>
        </row>
        <row r="678">
          <cell r="B678" t="str">
            <v>Haut-Katanga</v>
          </cell>
        </row>
        <row r="679">
          <cell r="B679" t="str">
            <v>Haut-Lomami</v>
          </cell>
        </row>
        <row r="680">
          <cell r="B680" t="str">
            <v>Haut-Uélé</v>
          </cell>
        </row>
        <row r="681">
          <cell r="B681" t="str">
            <v>Ituri</v>
          </cell>
        </row>
        <row r="682">
          <cell r="B682" t="str">
            <v>Kasaï</v>
          </cell>
        </row>
        <row r="683">
          <cell r="B683" t="str">
            <v>Kasaï Central</v>
          </cell>
        </row>
        <row r="684">
          <cell r="B684" t="str">
            <v>Kwango</v>
          </cell>
        </row>
        <row r="685">
          <cell r="B685" t="str">
            <v>Kwilu</v>
          </cell>
        </row>
        <row r="686">
          <cell r="B686" t="str">
            <v>Lomami</v>
          </cell>
        </row>
        <row r="687">
          <cell r="B687" t="str">
            <v>Lualaba</v>
          </cell>
        </row>
        <row r="688">
          <cell r="B688" t="str">
            <v>Mai-Ndombe</v>
          </cell>
        </row>
        <row r="689">
          <cell r="B689" t="str">
            <v>Mongala</v>
          </cell>
        </row>
        <row r="690">
          <cell r="B690" t="str">
            <v>Nord-Ubangi</v>
          </cell>
        </row>
        <row r="691">
          <cell r="B691" t="str">
            <v>Sankuru</v>
          </cell>
        </row>
        <row r="692">
          <cell r="B692" t="str">
            <v>Sud-Ubangi</v>
          </cell>
        </row>
        <row r="693">
          <cell r="B693" t="str">
            <v>Tanganyika</v>
          </cell>
        </row>
        <row r="694">
          <cell r="B694" t="str">
            <v>Tshopo</v>
          </cell>
        </row>
        <row r="695">
          <cell r="B695" t="str">
            <v>Tshuapa</v>
          </cell>
        </row>
        <row r="696">
          <cell r="B696" t="str">
            <v>Équateur</v>
          </cell>
        </row>
        <row r="697">
          <cell r="B697" t="str">
            <v>Kongo Central</v>
          </cell>
        </row>
        <row r="698">
          <cell r="B698" t="str">
            <v>Sud-Kivu</v>
          </cell>
        </row>
        <row r="699">
          <cell r="B699" t="str">
            <v>Nord-Kivu</v>
          </cell>
        </row>
        <row r="700">
          <cell r="B700" t="str">
            <v>Kasaï Oriental</v>
          </cell>
        </row>
        <row r="701">
          <cell r="B701" t="str">
            <v>Kinshasa</v>
          </cell>
        </row>
        <row r="702">
          <cell r="B702" t="str">
            <v>Bas-Uélé</v>
          </cell>
        </row>
        <row r="703">
          <cell r="B703" t="str">
            <v>Basse-Kotto</v>
          </cell>
        </row>
        <row r="704">
          <cell r="B704" t="str">
            <v>Do-Kötö</v>
          </cell>
        </row>
        <row r="705">
          <cell r="B705" t="str">
            <v>Tö-Mbömü</v>
          </cell>
        </row>
        <row r="706">
          <cell r="B706" t="str">
            <v>Haut-Mbomou</v>
          </cell>
        </row>
        <row r="707">
          <cell r="B707" t="str">
            <v>Tö-Sangä / Mbaere-Kadeï</v>
          </cell>
        </row>
        <row r="708">
          <cell r="B708" t="str">
            <v>Haute-Sangha / Mambéré-Kadéï</v>
          </cell>
        </row>
        <row r="709">
          <cell r="B709" t="str">
            <v>Lobaye</v>
          </cell>
        </row>
        <row r="710">
          <cell r="B710" t="str">
            <v>Lobâye</v>
          </cell>
        </row>
        <row r="711">
          <cell r="B711" t="str">
            <v>Ouham</v>
          </cell>
        </row>
        <row r="712">
          <cell r="B712" t="str">
            <v>Wâmo</v>
          </cell>
        </row>
        <row r="713">
          <cell r="B713" t="str">
            <v>Gribingui</v>
          </cell>
        </row>
        <row r="714">
          <cell r="B714" t="str">
            <v>Gïrïbïngï</v>
          </cell>
        </row>
        <row r="715">
          <cell r="B715" t="str">
            <v>Bamïngï-Bangoran</v>
          </cell>
        </row>
        <row r="716">
          <cell r="B716" t="str">
            <v>Bamingui-Bangoran</v>
          </cell>
        </row>
        <row r="717">
          <cell r="B717" t="str">
            <v>Ömbëlä-Pökö</v>
          </cell>
        </row>
        <row r="718">
          <cell r="B718" t="str">
            <v>Ombella-Mpoko</v>
          </cell>
        </row>
        <row r="719">
          <cell r="B719" t="str">
            <v>Tö-Kötö</v>
          </cell>
        </row>
        <row r="720">
          <cell r="B720" t="str">
            <v>Haute-Kotto</v>
          </cell>
        </row>
        <row r="721">
          <cell r="B721" t="str">
            <v>Kemö-Gïrïbïngï</v>
          </cell>
        </row>
        <row r="722">
          <cell r="B722" t="str">
            <v>Kémo-Gribingui</v>
          </cell>
        </row>
        <row r="723">
          <cell r="B723" t="str">
            <v>Mbömü</v>
          </cell>
        </row>
        <row r="724">
          <cell r="B724" t="str">
            <v>Mbomou</v>
          </cell>
        </row>
        <row r="725">
          <cell r="B725" t="str">
            <v>Nana-Mambéré</v>
          </cell>
        </row>
        <row r="726">
          <cell r="B726" t="str">
            <v>Nanä-Mbaere</v>
          </cell>
        </row>
        <row r="727">
          <cell r="B727" t="str">
            <v>Sangha</v>
          </cell>
        </row>
        <row r="728">
          <cell r="B728" t="str">
            <v>Sangä</v>
          </cell>
        </row>
        <row r="729">
          <cell r="B729" t="str">
            <v>Vakaga</v>
          </cell>
        </row>
        <row r="730">
          <cell r="B730" t="str">
            <v>Vakaga</v>
          </cell>
        </row>
        <row r="731">
          <cell r="B731" t="str">
            <v>Bangî</v>
          </cell>
        </row>
        <row r="732">
          <cell r="B732" t="str">
            <v>Bangui</v>
          </cell>
        </row>
        <row r="733">
          <cell r="B733" t="str">
            <v>Wâmo-Pendë</v>
          </cell>
        </row>
        <row r="734">
          <cell r="B734" t="str">
            <v>Ouham-Pendé</v>
          </cell>
        </row>
        <row r="735">
          <cell r="B735" t="str">
            <v>Wäkä</v>
          </cell>
        </row>
        <row r="736">
          <cell r="B736" t="str">
            <v>Ouaka</v>
          </cell>
        </row>
        <row r="737">
          <cell r="B737" t="str">
            <v>Plateaux</v>
          </cell>
        </row>
        <row r="738">
          <cell r="B738" t="str">
            <v>Lékoumou</v>
          </cell>
        </row>
        <row r="739">
          <cell r="B739" t="str">
            <v>Cuvette</v>
          </cell>
        </row>
        <row r="740">
          <cell r="B740" t="str">
            <v>Niari</v>
          </cell>
        </row>
        <row r="741">
          <cell r="B741" t="str">
            <v>Cuvette-Ouest</v>
          </cell>
        </row>
        <row r="742">
          <cell r="B742" t="str">
            <v>Kouilou</v>
          </cell>
        </row>
        <row r="743">
          <cell r="B743" t="str">
            <v>Bouenza</v>
          </cell>
        </row>
        <row r="744">
          <cell r="B744" t="str">
            <v>Brazzaville</v>
          </cell>
        </row>
        <row r="745">
          <cell r="B745" t="str">
            <v>Pointe-Noire</v>
          </cell>
        </row>
        <row r="746">
          <cell r="B746" t="str">
            <v>Pool</v>
          </cell>
        </row>
        <row r="747">
          <cell r="B747" t="str">
            <v>Sangha</v>
          </cell>
        </row>
        <row r="748">
          <cell r="B748" t="str">
            <v>Likouala</v>
          </cell>
        </row>
        <row r="749">
          <cell r="B749" t="str">
            <v>Basel-Landschaft</v>
          </cell>
        </row>
        <row r="750">
          <cell r="B750" t="str">
            <v>Uri</v>
          </cell>
        </row>
        <row r="751">
          <cell r="B751" t="str">
            <v>Jura</v>
          </cell>
        </row>
        <row r="752">
          <cell r="B752" t="str">
            <v>Luzern</v>
          </cell>
        </row>
        <row r="753">
          <cell r="B753" t="str">
            <v>Solothurn</v>
          </cell>
        </row>
        <row r="754">
          <cell r="B754" t="str">
            <v>Thurgau</v>
          </cell>
        </row>
        <row r="755">
          <cell r="B755" t="str">
            <v>Basel-Stadt</v>
          </cell>
        </row>
        <row r="756">
          <cell r="B756" t="str">
            <v>Schwyz</v>
          </cell>
        </row>
        <row r="757">
          <cell r="B757" t="str">
            <v>Zug</v>
          </cell>
        </row>
        <row r="758">
          <cell r="B758" t="str">
            <v>Aargau</v>
          </cell>
        </row>
        <row r="759">
          <cell r="B759" t="str">
            <v>Bern</v>
          </cell>
        </row>
        <row r="760">
          <cell r="B760" t="str">
            <v>Berne</v>
          </cell>
        </row>
        <row r="761">
          <cell r="B761" t="str">
            <v>Freiburg</v>
          </cell>
        </row>
        <row r="762">
          <cell r="B762" t="str">
            <v>Fribourg</v>
          </cell>
        </row>
        <row r="763">
          <cell r="B763" t="str">
            <v>Neuchâtel</v>
          </cell>
        </row>
        <row r="764">
          <cell r="B764" t="str">
            <v>Obwalden</v>
          </cell>
        </row>
        <row r="765">
          <cell r="B765" t="str">
            <v>Ticino</v>
          </cell>
        </row>
        <row r="766">
          <cell r="B766" t="str">
            <v>Vaud</v>
          </cell>
        </row>
        <row r="767">
          <cell r="B767" t="str">
            <v>Appenzell Ausserrhoden</v>
          </cell>
        </row>
        <row r="768">
          <cell r="B768" t="str">
            <v>Genève</v>
          </cell>
        </row>
        <row r="769">
          <cell r="B769" t="str">
            <v>Glarus</v>
          </cell>
        </row>
        <row r="770">
          <cell r="B770" t="str">
            <v>Sankt Gallen</v>
          </cell>
        </row>
        <row r="771">
          <cell r="B771" t="str">
            <v>Grigioni</v>
          </cell>
        </row>
        <row r="772">
          <cell r="B772" t="str">
            <v>Grischun</v>
          </cell>
        </row>
        <row r="773">
          <cell r="B773" t="str">
            <v>Grisons</v>
          </cell>
        </row>
        <row r="774">
          <cell r="B774" t="str">
            <v>Graubünden</v>
          </cell>
        </row>
        <row r="775">
          <cell r="B775" t="str">
            <v>Nidwalden</v>
          </cell>
        </row>
        <row r="776">
          <cell r="B776" t="str">
            <v>Schaffhausen</v>
          </cell>
        </row>
        <row r="777">
          <cell r="B777" t="str">
            <v>Zürich</v>
          </cell>
        </row>
        <row r="778">
          <cell r="B778" t="str">
            <v>Appenzell Innerrhoden</v>
          </cell>
        </row>
        <row r="779">
          <cell r="B779" t="str">
            <v>Valais</v>
          </cell>
        </row>
        <row r="780">
          <cell r="B780" t="str">
            <v>Wallis</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Magallanes</v>
          </cell>
        </row>
        <row r="796">
          <cell r="B796" t="str">
            <v>Ñuble</v>
          </cell>
        </row>
        <row r="797">
          <cell r="B797" t="str">
            <v>Antofagasta</v>
          </cell>
        </row>
        <row r="798">
          <cell r="B798" t="str">
            <v>Región Metropolitana de Santiago</v>
          </cell>
        </row>
        <row r="799">
          <cell r="B799" t="str">
            <v>Tarapacá</v>
          </cell>
        </row>
        <row r="800">
          <cell r="B800" t="str">
            <v>Biobío</v>
          </cell>
        </row>
        <row r="801">
          <cell r="B801" t="str">
            <v>Arica y Parinacota</v>
          </cell>
        </row>
        <row r="802">
          <cell r="B802" t="str">
            <v>Atacama</v>
          </cell>
        </row>
        <row r="803">
          <cell r="B803" t="str">
            <v>Los Lagos</v>
          </cell>
        </row>
        <row r="804">
          <cell r="B804" t="str">
            <v>Los Ríos</v>
          </cell>
        </row>
        <row r="805">
          <cell r="B805" t="str">
            <v>Maule</v>
          </cell>
        </row>
        <row r="806">
          <cell r="B806" t="str">
            <v>La Araucanía</v>
          </cell>
        </row>
        <row r="807">
          <cell r="B807" t="str">
            <v>Libertador General Bernardo O'Higgins</v>
          </cell>
        </row>
        <row r="808">
          <cell r="B808" t="str">
            <v>Aisén del General Carlos Ibañez del Campo</v>
          </cell>
        </row>
        <row r="809">
          <cell r="B809" t="str">
            <v>Valparaíso</v>
          </cell>
        </row>
        <row r="810">
          <cell r="B810" t="str">
            <v>Coquimbo</v>
          </cell>
        </row>
        <row r="811">
          <cell r="B811" t="str">
            <v>South</v>
          </cell>
        </row>
        <row r="812">
          <cell r="B812" t="str">
            <v>Sud</v>
          </cell>
        </row>
        <row r="813">
          <cell r="B813" t="str">
            <v>Sud-Ouest</v>
          </cell>
        </row>
        <row r="814">
          <cell r="B814" t="str">
            <v>South-West</v>
          </cell>
        </row>
        <row r="815">
          <cell r="B815" t="str">
            <v>Nord-Ouest</v>
          </cell>
        </row>
        <row r="816">
          <cell r="B816" t="str">
            <v>North-West</v>
          </cell>
        </row>
        <row r="817">
          <cell r="B817" t="str">
            <v>West</v>
          </cell>
        </row>
        <row r="818">
          <cell r="B818" t="str">
            <v>Ouest</v>
          </cell>
        </row>
        <row r="819">
          <cell r="B819" t="str">
            <v>Adamaoua</v>
          </cell>
        </row>
        <row r="820">
          <cell r="B820" t="str">
            <v>Adamaoua</v>
          </cell>
        </row>
        <row r="821">
          <cell r="B821" t="str">
            <v>Littoral</v>
          </cell>
        </row>
        <row r="822">
          <cell r="B822" t="str">
            <v>Littoral</v>
          </cell>
        </row>
        <row r="823">
          <cell r="B823" t="str">
            <v>Nord</v>
          </cell>
        </row>
        <row r="824">
          <cell r="B824" t="str">
            <v>North</v>
          </cell>
        </row>
        <row r="825">
          <cell r="B825" t="str">
            <v>Centre</v>
          </cell>
        </row>
        <row r="826">
          <cell r="B826" t="str">
            <v>Centre</v>
          </cell>
        </row>
        <row r="827">
          <cell r="B827" t="str">
            <v>Extrême-Nord</v>
          </cell>
        </row>
        <row r="828">
          <cell r="B828" t="str">
            <v>Far North</v>
          </cell>
        </row>
        <row r="829">
          <cell r="B829" t="str">
            <v>East</v>
          </cell>
        </row>
        <row r="830">
          <cell r="B830" t="str">
            <v>Est</v>
          </cell>
        </row>
        <row r="831">
          <cell r="B831" t="str">
            <v>Nei Mongol Zizhiqu</v>
          </cell>
        </row>
        <row r="832">
          <cell r="B832" t="str">
            <v>Guangxi Zhuangzu Zizhiqu</v>
          </cell>
        </row>
        <row r="833">
          <cell r="B833" t="str">
            <v>Xizang Zizhiqu</v>
          </cell>
        </row>
        <row r="834">
          <cell r="B834" t="str">
            <v>Ningxia Huizi Zizhiqu</v>
          </cell>
        </row>
        <row r="835">
          <cell r="B835" t="str">
            <v>Xinjiang Uygur Zizhiqu</v>
          </cell>
        </row>
        <row r="836">
          <cell r="B836" t="str">
            <v>Beijing Shi</v>
          </cell>
        </row>
        <row r="837">
          <cell r="B837" t="str">
            <v>Tianjin Shi</v>
          </cell>
        </row>
        <row r="838">
          <cell r="B838" t="str">
            <v>Shanghai Shi</v>
          </cell>
        </row>
        <row r="839">
          <cell r="B839" t="str">
            <v>Chongqing Shi</v>
          </cell>
        </row>
        <row r="840">
          <cell r="B840" t="str">
            <v>Hebei Sheng</v>
          </cell>
        </row>
        <row r="841">
          <cell r="B841" t="str">
            <v>Shanxi Sheng</v>
          </cell>
        </row>
        <row r="842">
          <cell r="B842" t="str">
            <v>Liaoning Sheng</v>
          </cell>
        </row>
        <row r="843">
          <cell r="B843" t="str">
            <v>Jilin Sheng</v>
          </cell>
        </row>
        <row r="844">
          <cell r="B844" t="str">
            <v>Heilongjiang Sheng</v>
          </cell>
        </row>
        <row r="845">
          <cell r="B845" t="str">
            <v>Zhejiang Sheng</v>
          </cell>
        </row>
        <row r="846">
          <cell r="B846" t="str">
            <v>Anhui Sheng</v>
          </cell>
        </row>
        <row r="847">
          <cell r="B847" t="str">
            <v>Fujian Sheng</v>
          </cell>
        </row>
        <row r="848">
          <cell r="B848" t="str">
            <v>Jiangxi Sheng</v>
          </cell>
        </row>
        <row r="849">
          <cell r="B849" t="str">
            <v>Shandong Sheng</v>
          </cell>
        </row>
        <row r="850">
          <cell r="B850" t="str">
            <v>Henan Sheng</v>
          </cell>
        </row>
        <row r="851">
          <cell r="B851" t="str">
            <v>Hubei Sheng</v>
          </cell>
        </row>
        <row r="852">
          <cell r="B852" t="str">
            <v>Hunan Sheng</v>
          </cell>
        </row>
        <row r="853">
          <cell r="B853" t="str">
            <v>Guangdong Sheng</v>
          </cell>
        </row>
        <row r="854">
          <cell r="B854" t="str">
            <v>Hainan Sheng</v>
          </cell>
        </row>
        <row r="855">
          <cell r="B855" t="str">
            <v>Sichuan Sheng</v>
          </cell>
        </row>
        <row r="856">
          <cell r="B856" t="str">
            <v>Guizhou Sheng</v>
          </cell>
        </row>
        <row r="857">
          <cell r="B857" t="str">
            <v>Yunnan Sheng</v>
          </cell>
        </row>
        <row r="858">
          <cell r="B858" t="str">
            <v>Shaanxi Sheng</v>
          </cell>
        </row>
        <row r="859">
          <cell r="B859" t="str">
            <v>Gansu Sheng</v>
          </cell>
        </row>
        <row r="860">
          <cell r="B860" t="str">
            <v>Qinghai Sheng</v>
          </cell>
        </row>
        <row r="861">
          <cell r="B861" t="str">
            <v>Taiwan Sheng</v>
          </cell>
        </row>
        <row r="862">
          <cell r="B862" t="str">
            <v>Hong Kong SAR</v>
          </cell>
        </row>
        <row r="863">
          <cell r="B863" t="str">
            <v>Xianggang Tebiexingzhengqu</v>
          </cell>
        </row>
        <row r="864">
          <cell r="B864" t="str">
            <v>Macao SAR</v>
          </cell>
        </row>
        <row r="865">
          <cell r="B865" t="str">
            <v>Macau SAR</v>
          </cell>
        </row>
        <row r="866">
          <cell r="B866" t="str">
            <v>Aomen Tebiexingzhengqu</v>
          </cell>
        </row>
        <row r="867">
          <cell r="B867" t="str">
            <v>Jiangsu Sheng</v>
          </cell>
        </row>
        <row r="868">
          <cell r="B868" t="str">
            <v>Boyacá</v>
          </cell>
        </row>
        <row r="869">
          <cell r="B869" t="str">
            <v>Caquetá</v>
          </cell>
        </row>
        <row r="870">
          <cell r="B870" t="str">
            <v>Cundinamarca</v>
          </cell>
        </row>
        <row r="871">
          <cell r="B871" t="str">
            <v>Nariño</v>
          </cell>
        </row>
        <row r="872">
          <cell r="B872" t="str">
            <v>Bolívar</v>
          </cell>
        </row>
        <row r="873">
          <cell r="B873" t="str">
            <v>Magdalena</v>
          </cell>
        </row>
        <row r="874">
          <cell r="B874" t="str">
            <v>Meta</v>
          </cell>
        </row>
        <row r="875">
          <cell r="B875" t="str">
            <v>Putumayo</v>
          </cell>
        </row>
        <row r="876">
          <cell r="B876" t="str">
            <v>Vichada</v>
          </cell>
        </row>
        <row r="877">
          <cell r="B877" t="str">
            <v>Amazonas</v>
          </cell>
        </row>
        <row r="878">
          <cell r="B878" t="str">
            <v>Caldas</v>
          </cell>
        </row>
        <row r="879">
          <cell r="B879" t="str">
            <v>Cauca</v>
          </cell>
        </row>
        <row r="880">
          <cell r="B880" t="str">
            <v>Cesar</v>
          </cell>
        </row>
        <row r="881">
          <cell r="B881" t="str">
            <v>Distrito Capital de Bogotá</v>
          </cell>
        </row>
        <row r="882">
          <cell r="B882" t="str">
            <v>La Guajira</v>
          </cell>
        </row>
        <row r="883">
          <cell r="B883" t="str">
            <v>Arauca</v>
          </cell>
        </row>
        <row r="884">
          <cell r="B884" t="str">
            <v>Norte de Santander</v>
          </cell>
        </row>
        <row r="885">
          <cell r="B885" t="str">
            <v>Tolima</v>
          </cell>
        </row>
        <row r="886">
          <cell r="B886" t="str">
            <v>Valle del Cauca</v>
          </cell>
        </row>
        <row r="887">
          <cell r="B887" t="str">
            <v>Guaviare</v>
          </cell>
        </row>
        <row r="888">
          <cell r="B888" t="str">
            <v>Huila</v>
          </cell>
        </row>
        <row r="889">
          <cell r="B889" t="str">
            <v>Sucre</v>
          </cell>
        </row>
        <row r="890">
          <cell r="B890" t="str">
            <v>Casanare</v>
          </cell>
        </row>
        <row r="891">
          <cell r="B891" t="str">
            <v>Chocó</v>
          </cell>
        </row>
        <row r="892">
          <cell r="B892" t="str">
            <v>Guainía</v>
          </cell>
        </row>
        <row r="893">
          <cell r="B893" t="str">
            <v>Quindío</v>
          </cell>
        </row>
        <row r="894">
          <cell r="B894" t="str">
            <v>Risaralda</v>
          </cell>
        </row>
        <row r="895">
          <cell r="B895" t="str">
            <v>Santander</v>
          </cell>
        </row>
        <row r="896">
          <cell r="B896" t="str">
            <v>Vaupés</v>
          </cell>
        </row>
        <row r="897">
          <cell r="B897" t="str">
            <v>Antioquia</v>
          </cell>
        </row>
        <row r="898">
          <cell r="B898" t="str">
            <v>Atlántico</v>
          </cell>
        </row>
        <row r="899">
          <cell r="B899" t="str">
            <v>Córdoba</v>
          </cell>
        </row>
        <row r="900">
          <cell r="B900" t="str">
            <v>San Andrés, Providencia y Santa Catalina</v>
          </cell>
        </row>
        <row r="901">
          <cell r="B901" t="str">
            <v>Heredia</v>
          </cell>
        </row>
        <row r="902">
          <cell r="B902" t="str">
            <v>Limón</v>
          </cell>
        </row>
        <row r="903">
          <cell r="B903" t="str">
            <v>Guanacaste</v>
          </cell>
        </row>
        <row r="904">
          <cell r="B904" t="str">
            <v>Puntarenas</v>
          </cell>
        </row>
        <row r="905">
          <cell r="B905" t="str">
            <v>Alajuela</v>
          </cell>
        </row>
        <row r="906">
          <cell r="B906" t="str">
            <v>Cartago</v>
          </cell>
        </row>
        <row r="907">
          <cell r="B907" t="str">
            <v>San José</v>
          </cell>
        </row>
        <row r="908">
          <cell r="B908" t="str">
            <v>Matanzas</v>
          </cell>
        </row>
        <row r="909">
          <cell r="B909" t="str">
            <v>Cienfuegos</v>
          </cell>
        </row>
        <row r="910">
          <cell r="B910" t="str">
            <v>La Habana</v>
          </cell>
        </row>
        <row r="911">
          <cell r="B911" t="str">
            <v>Sancti Spíritus</v>
          </cell>
        </row>
        <row r="912">
          <cell r="B912" t="str">
            <v>Granma</v>
          </cell>
        </row>
        <row r="913">
          <cell r="B913" t="str">
            <v>Villa Clara</v>
          </cell>
        </row>
        <row r="914">
          <cell r="B914" t="str">
            <v>Holguín</v>
          </cell>
        </row>
        <row r="915">
          <cell r="B915" t="str">
            <v>Ciego de Ávila</v>
          </cell>
        </row>
        <row r="916">
          <cell r="B916" t="str">
            <v>Camagüey</v>
          </cell>
        </row>
        <row r="917">
          <cell r="B917" t="str">
            <v>Las Tunas</v>
          </cell>
        </row>
        <row r="918">
          <cell r="B918" t="str">
            <v>Santiago de Cuba</v>
          </cell>
        </row>
        <row r="919">
          <cell r="B919" t="str">
            <v>Artemisa</v>
          </cell>
        </row>
        <row r="920">
          <cell r="B920" t="str">
            <v>Mayabeque</v>
          </cell>
        </row>
        <row r="921">
          <cell r="B921" t="str">
            <v>Pinar del Río</v>
          </cell>
        </row>
        <row r="922">
          <cell r="B922" t="str">
            <v>Guantánamo</v>
          </cell>
        </row>
        <row r="923">
          <cell r="B923" t="str">
            <v>Isla de la Juventud</v>
          </cell>
        </row>
        <row r="924">
          <cell r="B924" t="str">
            <v>Ilhas de Barlavento</v>
          </cell>
        </row>
        <row r="925">
          <cell r="B925" t="str">
            <v>São Vicente</v>
          </cell>
        </row>
        <row r="926">
          <cell r="B926" t="str">
            <v>Boa Vista</v>
          </cell>
        </row>
        <row r="927">
          <cell r="B927" t="str">
            <v>Sal</v>
          </cell>
        </row>
        <row r="928">
          <cell r="B928" t="str">
            <v>Tarrafal de São Nicolau</v>
          </cell>
        </row>
        <row r="929">
          <cell r="B929" t="str">
            <v>Paul</v>
          </cell>
        </row>
        <row r="930">
          <cell r="B930" t="str">
            <v>Ribeira Brava</v>
          </cell>
        </row>
        <row r="931">
          <cell r="B931" t="str">
            <v>Porto Novo</v>
          </cell>
        </row>
        <row r="932">
          <cell r="B932" t="str">
            <v>Ribeira Grande</v>
          </cell>
        </row>
        <row r="933">
          <cell r="B933" t="str">
            <v>Ilhas de Sotavento</v>
          </cell>
        </row>
        <row r="934">
          <cell r="B934" t="str">
            <v>Brava</v>
          </cell>
        </row>
        <row r="935">
          <cell r="B935" t="str">
            <v>Maio</v>
          </cell>
        </row>
        <row r="936">
          <cell r="B936" t="str">
            <v>Praia</v>
          </cell>
        </row>
        <row r="937">
          <cell r="B937" t="str">
            <v>Ribeira Grande de Santiago</v>
          </cell>
        </row>
        <row r="938">
          <cell r="B938" t="str">
            <v>São Salvador do Mundo</v>
          </cell>
        </row>
        <row r="939">
          <cell r="B939" t="str">
            <v>Tarrafal</v>
          </cell>
        </row>
        <row r="940">
          <cell r="B940" t="str">
            <v>Santa Cruz</v>
          </cell>
        </row>
        <row r="941">
          <cell r="B941" t="str">
            <v>São Domingos</v>
          </cell>
        </row>
        <row r="942">
          <cell r="B942" t="str">
            <v>São Filipe</v>
          </cell>
        </row>
        <row r="943">
          <cell r="B943" t="str">
            <v>Santa Catarina</v>
          </cell>
        </row>
        <row r="944">
          <cell r="B944" t="str">
            <v>Mosteiros</v>
          </cell>
        </row>
        <row r="945">
          <cell r="B945" t="str">
            <v>São Miguel</v>
          </cell>
        </row>
        <row r="946">
          <cell r="B946" t="str">
            <v>São Lourenço dos Órgãos</v>
          </cell>
        </row>
        <row r="947">
          <cell r="B947" t="str">
            <v>Santa Catarina do Fogo</v>
          </cell>
        </row>
        <row r="948">
          <cell r="B948" t="str">
            <v>Larnaka</v>
          </cell>
        </row>
        <row r="949">
          <cell r="B949" t="str">
            <v>Larnaka</v>
          </cell>
        </row>
        <row r="950">
          <cell r="B950" t="str">
            <v>Keryneia</v>
          </cell>
        </row>
        <row r="951">
          <cell r="B951" t="str">
            <v>Girne</v>
          </cell>
        </row>
        <row r="952">
          <cell r="B952" t="str">
            <v>Lefkosia</v>
          </cell>
        </row>
        <row r="953">
          <cell r="B953" t="str">
            <v>Lefkoşa</v>
          </cell>
        </row>
        <row r="954">
          <cell r="B954" t="str">
            <v>Mağusa</v>
          </cell>
        </row>
        <row r="955">
          <cell r="B955" t="str">
            <v>Ammochostos</v>
          </cell>
        </row>
        <row r="956">
          <cell r="B956" t="str">
            <v>Pafos</v>
          </cell>
        </row>
        <row r="957">
          <cell r="B957" t="str">
            <v>Baf</v>
          </cell>
        </row>
        <row r="958">
          <cell r="B958" t="str">
            <v>Leymasun</v>
          </cell>
        </row>
        <row r="959">
          <cell r="B959" t="str">
            <v>Lemesos</v>
          </cell>
        </row>
        <row r="960">
          <cell r="B960" t="str">
            <v>Jihočeský kraj</v>
          </cell>
        </row>
        <row r="961">
          <cell r="B961" t="str">
            <v>Písek</v>
          </cell>
        </row>
        <row r="962">
          <cell r="B962" t="str">
            <v>Prachatice</v>
          </cell>
        </row>
        <row r="963">
          <cell r="B963" t="str">
            <v>Český Krumlov</v>
          </cell>
        </row>
        <row r="964">
          <cell r="B964" t="str">
            <v>Strakonice</v>
          </cell>
        </row>
        <row r="965">
          <cell r="B965" t="str">
            <v>Tábor</v>
          </cell>
        </row>
        <row r="966">
          <cell r="B966" t="str">
            <v>Jindřichův Hradec</v>
          </cell>
        </row>
        <row r="967">
          <cell r="B967" t="str">
            <v>České Budějovice</v>
          </cell>
        </row>
        <row r="968">
          <cell r="B968" t="str">
            <v>Jihomoravský kraj</v>
          </cell>
        </row>
        <row r="969">
          <cell r="B969" t="str">
            <v>Brno-město</v>
          </cell>
        </row>
        <row r="970">
          <cell r="B970" t="str">
            <v>Brno-venkov</v>
          </cell>
        </row>
        <row r="971">
          <cell r="B971" t="str">
            <v>Hodonín</v>
          </cell>
        </row>
        <row r="972">
          <cell r="B972" t="str">
            <v>Vyškov</v>
          </cell>
        </row>
        <row r="973">
          <cell r="B973" t="str">
            <v>Znojmo</v>
          </cell>
        </row>
        <row r="974">
          <cell r="B974" t="str">
            <v>Blansko</v>
          </cell>
        </row>
        <row r="975">
          <cell r="B975" t="str">
            <v>Břeclav</v>
          </cell>
        </row>
        <row r="976">
          <cell r="B976" t="str">
            <v>Karlovarský kraj</v>
          </cell>
        </row>
        <row r="977">
          <cell r="B977" t="str">
            <v>Cheb</v>
          </cell>
        </row>
        <row r="978">
          <cell r="B978" t="str">
            <v>Karlovy Vary</v>
          </cell>
        </row>
        <row r="979">
          <cell r="B979" t="str">
            <v>Sokolov</v>
          </cell>
        </row>
        <row r="980">
          <cell r="B980" t="str">
            <v>Královéhradecký kraj</v>
          </cell>
        </row>
        <row r="981">
          <cell r="B981" t="str">
            <v>Hradec Králové</v>
          </cell>
        </row>
        <row r="982">
          <cell r="B982" t="str">
            <v>Rychnov nad Kněžnou</v>
          </cell>
        </row>
        <row r="983">
          <cell r="B983" t="str">
            <v>Jičín</v>
          </cell>
        </row>
        <row r="984">
          <cell r="B984" t="str">
            <v>Trutnov</v>
          </cell>
        </row>
        <row r="985">
          <cell r="B985" t="str">
            <v>Náchod</v>
          </cell>
        </row>
        <row r="986">
          <cell r="B986" t="str">
            <v>Liberecký kraj</v>
          </cell>
        </row>
        <row r="987">
          <cell r="B987" t="str">
            <v>Jablonec nad Nisou</v>
          </cell>
        </row>
        <row r="988">
          <cell r="B988" t="str">
            <v>Liberec</v>
          </cell>
        </row>
        <row r="989">
          <cell r="B989" t="str">
            <v>Česká Lípa</v>
          </cell>
        </row>
        <row r="990">
          <cell r="B990" t="str">
            <v>Semily</v>
          </cell>
        </row>
        <row r="991">
          <cell r="B991" t="str">
            <v>Moravskoslezský kraj</v>
          </cell>
        </row>
        <row r="992">
          <cell r="B992" t="str">
            <v>Bruntál</v>
          </cell>
        </row>
        <row r="993">
          <cell r="B993" t="str">
            <v>Frýdek Místek</v>
          </cell>
        </row>
        <row r="994">
          <cell r="B994" t="str">
            <v>Karviná</v>
          </cell>
        </row>
        <row r="995">
          <cell r="B995" t="str">
            <v>Ostrava-město</v>
          </cell>
        </row>
        <row r="996">
          <cell r="B996" t="str">
            <v>Nový Jičín</v>
          </cell>
        </row>
        <row r="997">
          <cell r="B997" t="str">
            <v>Opava</v>
          </cell>
        </row>
        <row r="998">
          <cell r="B998" t="str">
            <v>Olomoucký kraj</v>
          </cell>
        </row>
        <row r="999">
          <cell r="B999" t="str">
            <v>Přerov</v>
          </cell>
        </row>
        <row r="1000">
          <cell r="B1000" t="str">
            <v>Olomouc</v>
          </cell>
        </row>
        <row r="1001">
          <cell r="B1001" t="str">
            <v>Jeseník</v>
          </cell>
        </row>
        <row r="1002">
          <cell r="B1002" t="str">
            <v>Šumperk</v>
          </cell>
        </row>
        <row r="1003">
          <cell r="B1003" t="str">
            <v>Prostějov</v>
          </cell>
        </row>
        <row r="1004">
          <cell r="B1004" t="str">
            <v>Pardubický kraj</v>
          </cell>
        </row>
        <row r="1005">
          <cell r="B1005" t="str">
            <v>Pardubice</v>
          </cell>
        </row>
        <row r="1006">
          <cell r="B1006" t="str">
            <v>Ústí nad Orlicí</v>
          </cell>
        </row>
        <row r="1007">
          <cell r="B1007" t="str">
            <v>Svitavy</v>
          </cell>
        </row>
        <row r="1008">
          <cell r="B1008" t="str">
            <v>Chrudim</v>
          </cell>
        </row>
        <row r="1009">
          <cell r="B1009" t="str">
            <v>Plzeňský kraj</v>
          </cell>
        </row>
        <row r="1010">
          <cell r="B1010" t="str">
            <v>Domažlice</v>
          </cell>
        </row>
        <row r="1011">
          <cell r="B1011" t="str">
            <v>Tachov</v>
          </cell>
        </row>
        <row r="1012">
          <cell r="B1012" t="str">
            <v>Plzeň-sever</v>
          </cell>
        </row>
        <row r="1013">
          <cell r="B1013" t="str">
            <v>Plzeň-jih</v>
          </cell>
        </row>
        <row r="1014">
          <cell r="B1014" t="str">
            <v>Plzeň-město</v>
          </cell>
        </row>
        <row r="1015">
          <cell r="B1015" t="str">
            <v>Rokycany</v>
          </cell>
        </row>
        <row r="1016">
          <cell r="B1016" t="str">
            <v>Klatovy</v>
          </cell>
        </row>
        <row r="1017">
          <cell r="B1017" t="str">
            <v>Středočeský kraj</v>
          </cell>
        </row>
        <row r="1018">
          <cell r="B1018" t="str">
            <v>Kutná Hora</v>
          </cell>
        </row>
        <row r="1019">
          <cell r="B1019" t="str">
            <v>Rakovník</v>
          </cell>
        </row>
        <row r="1020">
          <cell r="B1020" t="str">
            <v>Kladno</v>
          </cell>
        </row>
        <row r="1021">
          <cell r="B1021" t="str">
            <v>Mladá Boleslav</v>
          </cell>
        </row>
        <row r="1022">
          <cell r="B1022" t="str">
            <v>Mělník</v>
          </cell>
        </row>
        <row r="1023">
          <cell r="B1023" t="str">
            <v>Praha-západ</v>
          </cell>
        </row>
        <row r="1024">
          <cell r="B1024" t="str">
            <v>Příbram</v>
          </cell>
        </row>
        <row r="1025">
          <cell r="B1025" t="str">
            <v>Benešov</v>
          </cell>
        </row>
        <row r="1026">
          <cell r="B1026" t="str">
            <v>Beroun</v>
          </cell>
        </row>
        <row r="1027">
          <cell r="B1027" t="str">
            <v>Kolín</v>
          </cell>
        </row>
        <row r="1028">
          <cell r="B1028" t="str">
            <v>Praha-východ</v>
          </cell>
        </row>
        <row r="1029">
          <cell r="B1029" t="str">
            <v>Nymburk</v>
          </cell>
        </row>
        <row r="1030">
          <cell r="B1030" t="str">
            <v>Praha, Hlavní mešto</v>
          </cell>
        </row>
        <row r="1031">
          <cell r="B1031" t="str">
            <v>Ústecký kraj</v>
          </cell>
        </row>
        <row r="1032">
          <cell r="B1032" t="str">
            <v>Most</v>
          </cell>
        </row>
        <row r="1033">
          <cell r="B1033" t="str">
            <v>Litoměřice</v>
          </cell>
        </row>
        <row r="1034">
          <cell r="B1034" t="str">
            <v>Děčín</v>
          </cell>
        </row>
        <row r="1035">
          <cell r="B1035" t="str">
            <v>Chomutov</v>
          </cell>
        </row>
        <row r="1036">
          <cell r="B1036" t="str">
            <v>Louny</v>
          </cell>
        </row>
        <row r="1037">
          <cell r="B1037" t="str">
            <v>Teplice</v>
          </cell>
        </row>
        <row r="1038">
          <cell r="B1038" t="str">
            <v>Ústí nad Labem</v>
          </cell>
        </row>
        <row r="1039">
          <cell r="B1039" t="str">
            <v>Kraj Vysočina</v>
          </cell>
        </row>
        <row r="1040">
          <cell r="B1040" t="str">
            <v>Havlíčkův Brod</v>
          </cell>
        </row>
        <row r="1041">
          <cell r="B1041" t="str">
            <v>Jihlava</v>
          </cell>
        </row>
        <row r="1042">
          <cell r="B1042" t="str">
            <v>Pelhřimov</v>
          </cell>
        </row>
        <row r="1043">
          <cell r="B1043" t="str">
            <v>Třebíč</v>
          </cell>
        </row>
        <row r="1044">
          <cell r="B1044" t="str">
            <v>Žďár nad Sázavou</v>
          </cell>
        </row>
        <row r="1045">
          <cell r="B1045" t="str">
            <v>Zlínský kraj</v>
          </cell>
        </row>
        <row r="1046">
          <cell r="B1046" t="str">
            <v>Zlín</v>
          </cell>
        </row>
        <row r="1047">
          <cell r="B1047" t="str">
            <v>Kroměříž</v>
          </cell>
        </row>
        <row r="1048">
          <cell r="B1048" t="str">
            <v>Uherské Hradiště</v>
          </cell>
        </row>
        <row r="1049">
          <cell r="B1049" t="str">
            <v>Vsetín</v>
          </cell>
        </row>
        <row r="1050">
          <cell r="B1050" t="str">
            <v>Rheinland-Pfalz</v>
          </cell>
        </row>
        <row r="1051">
          <cell r="B1051" t="str">
            <v>Sachsen</v>
          </cell>
        </row>
        <row r="1052">
          <cell r="B1052" t="str">
            <v>Baden-Württemberg</v>
          </cell>
        </row>
        <row r="1053">
          <cell r="B1053" t="str">
            <v>Mecklenburg-Vorpommern</v>
          </cell>
        </row>
        <row r="1054">
          <cell r="B1054" t="str">
            <v>Nordrhein-Westfalen</v>
          </cell>
        </row>
        <row r="1055">
          <cell r="B1055" t="str">
            <v>Saarland</v>
          </cell>
        </row>
        <row r="1056">
          <cell r="B1056" t="str">
            <v>Thüringen</v>
          </cell>
        </row>
        <row r="1057">
          <cell r="B1057" t="str">
            <v>Sachsen-Anhalt</v>
          </cell>
        </row>
        <row r="1058">
          <cell r="B1058" t="str">
            <v>Hamburg</v>
          </cell>
        </row>
        <row r="1059">
          <cell r="B1059" t="str">
            <v>Brandenburg</v>
          </cell>
        </row>
        <row r="1060">
          <cell r="B1060" t="str">
            <v>Berlin</v>
          </cell>
        </row>
        <row r="1061">
          <cell r="B1061" t="str">
            <v>Bayern</v>
          </cell>
        </row>
        <row r="1062">
          <cell r="B1062" t="str">
            <v>Bremen</v>
          </cell>
        </row>
        <row r="1063">
          <cell r="B1063" t="str">
            <v>Hessen</v>
          </cell>
        </row>
        <row r="1064">
          <cell r="B1064" t="str">
            <v>Niedersachsen</v>
          </cell>
        </row>
        <row r="1065">
          <cell r="B1065" t="str">
            <v>Schleswig-Holstein</v>
          </cell>
        </row>
        <row r="1066">
          <cell r="B1066" t="str">
            <v>Tadjourah</v>
          </cell>
        </row>
        <row r="1067">
          <cell r="B1067" t="str">
            <v>Tājūrah</v>
          </cell>
        </row>
        <row r="1068">
          <cell r="B1068" t="str">
            <v>Awbūk</v>
          </cell>
        </row>
        <row r="1069">
          <cell r="B1069" t="str">
            <v>Obock</v>
          </cell>
        </row>
        <row r="1070">
          <cell r="B1070" t="str">
            <v>Arta</v>
          </cell>
        </row>
        <row r="1071">
          <cell r="B1071" t="str">
            <v>‘Artā</v>
          </cell>
        </row>
        <row r="1072">
          <cell r="B1072" t="str">
            <v>Dikhīl</v>
          </cell>
        </row>
        <row r="1073">
          <cell r="B1073" t="str">
            <v>Dikhil</v>
          </cell>
        </row>
        <row r="1074">
          <cell r="B1074" t="str">
            <v>Jībūtī</v>
          </cell>
        </row>
        <row r="1075">
          <cell r="B1075" t="str">
            <v>Djibouti</v>
          </cell>
        </row>
        <row r="1076">
          <cell r="B1076" t="str">
            <v>‘Alī Şabīḩ</v>
          </cell>
        </row>
        <row r="1077">
          <cell r="B1077" t="str">
            <v>Ali Sabieh</v>
          </cell>
        </row>
        <row r="1078">
          <cell r="B1078" t="str">
            <v>Syddanmark</v>
          </cell>
        </row>
        <row r="1079">
          <cell r="B1079" t="str">
            <v>Midtjylland</v>
          </cell>
        </row>
        <row r="1080">
          <cell r="B1080" t="str">
            <v>Sjælland</v>
          </cell>
        </row>
        <row r="1081">
          <cell r="B1081" t="str">
            <v>Nordjylland</v>
          </cell>
        </row>
        <row r="1082">
          <cell r="B1082" t="str">
            <v>Hovedstaden</v>
          </cell>
        </row>
        <row r="1083">
          <cell r="B1083" t="str">
            <v>Saint John</v>
          </cell>
        </row>
        <row r="1084">
          <cell r="B1084" t="str">
            <v>Saint Luke</v>
          </cell>
        </row>
        <row r="1085">
          <cell r="B1085" t="str">
            <v>Saint Joseph</v>
          </cell>
        </row>
        <row r="1086">
          <cell r="B1086" t="str">
            <v>Saint Mark</v>
          </cell>
        </row>
        <row r="1087">
          <cell r="B1087" t="str">
            <v>Saint Patrick</v>
          </cell>
        </row>
        <row r="1088">
          <cell r="B1088" t="str">
            <v>Saint David</v>
          </cell>
        </row>
        <row r="1089">
          <cell r="B1089" t="str">
            <v>Saint Andrew</v>
          </cell>
        </row>
        <row r="1090">
          <cell r="B1090" t="str">
            <v>Saint Peter</v>
          </cell>
        </row>
        <row r="1091">
          <cell r="B1091" t="str">
            <v>Saint George</v>
          </cell>
        </row>
        <row r="1092">
          <cell r="B1092" t="str">
            <v>Saint Paul</v>
          </cell>
        </row>
        <row r="1093">
          <cell r="B1093" t="str">
            <v>Cibao Nordeste</v>
          </cell>
        </row>
        <row r="1094">
          <cell r="B1094" t="str">
            <v>Hermanas Mirabal</v>
          </cell>
        </row>
        <row r="1095">
          <cell r="B1095" t="str">
            <v>Samaná</v>
          </cell>
        </row>
        <row r="1096">
          <cell r="B1096" t="str">
            <v>María Trinidad Sánchez</v>
          </cell>
        </row>
        <row r="1097">
          <cell r="B1097" t="str">
            <v>Duarte</v>
          </cell>
        </row>
        <row r="1098">
          <cell r="B1098" t="str">
            <v>Cibao Noroeste</v>
          </cell>
        </row>
        <row r="1099">
          <cell r="B1099" t="str">
            <v>Santiago Rodríguez</v>
          </cell>
        </row>
        <row r="1100">
          <cell r="B1100" t="str">
            <v>Valverde</v>
          </cell>
        </row>
        <row r="1101">
          <cell r="B1101" t="str">
            <v>Dajabón</v>
          </cell>
        </row>
        <row r="1102">
          <cell r="B1102" t="str">
            <v>Monte Cristi</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Sánchez Ramírez</v>
          </cell>
        </row>
        <row r="1109">
          <cell r="B1109" t="str">
            <v>La Vega</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Pedernales</v>
          </cell>
        </row>
        <row r="1117">
          <cell r="B1117" t="str">
            <v>Barahona</v>
          </cell>
        </row>
        <row r="1118">
          <cell r="B1118" t="str">
            <v>Independencia</v>
          </cell>
        </row>
        <row r="1119">
          <cell r="B1119" t="str">
            <v>Higuamo</v>
          </cell>
        </row>
        <row r="1120">
          <cell r="B1120" t="str">
            <v>San Pedro de Macorís</v>
          </cell>
        </row>
        <row r="1121">
          <cell r="B1121" t="str">
            <v>Hato Mayor</v>
          </cell>
        </row>
        <row r="1122">
          <cell r="B1122" t="str">
            <v>Monte Plata</v>
          </cell>
        </row>
        <row r="1123">
          <cell r="B1123" t="str">
            <v>Ozama</v>
          </cell>
        </row>
        <row r="1124">
          <cell r="B1124" t="str">
            <v>Santo Domingo</v>
          </cell>
        </row>
        <row r="1125">
          <cell r="B1125" t="str">
            <v>Distrito Nacional (Santo Domingo)</v>
          </cell>
        </row>
        <row r="1126">
          <cell r="B1126" t="str">
            <v>Valdesia</v>
          </cell>
        </row>
        <row r="1127">
          <cell r="B1127" t="str">
            <v>Peravia</v>
          </cell>
        </row>
        <row r="1128">
          <cell r="B1128" t="str">
            <v>San Cristóbal</v>
          </cell>
        </row>
        <row r="1129">
          <cell r="B1129" t="str">
            <v>San José de Ocoa</v>
          </cell>
        </row>
        <row r="1130">
          <cell r="B1130" t="str">
            <v>Azua</v>
          </cell>
        </row>
        <row r="1131">
          <cell r="B1131" t="str">
            <v>Yuma</v>
          </cell>
        </row>
        <row r="1132">
          <cell r="B1132" t="str">
            <v>La Altagracia</v>
          </cell>
        </row>
        <row r="1133">
          <cell r="B1133" t="str">
            <v>El Seibo</v>
          </cell>
        </row>
        <row r="1134">
          <cell r="B1134" t="str">
            <v>La Romana</v>
          </cell>
        </row>
        <row r="1135">
          <cell r="B1135" t="str">
            <v>Tébessa</v>
          </cell>
        </row>
        <row r="1136">
          <cell r="B1136" t="str">
            <v>Médéa</v>
          </cell>
        </row>
        <row r="1137">
          <cell r="B1137" t="str">
            <v>Mascara</v>
          </cell>
        </row>
        <row r="1138">
          <cell r="B1138" t="str">
            <v>Bordj Bou Arréridj</v>
          </cell>
        </row>
        <row r="1139">
          <cell r="B1139" t="str">
            <v>Tindouf</v>
          </cell>
        </row>
        <row r="1140">
          <cell r="B1140" t="str">
            <v>Béjaïa</v>
          </cell>
        </row>
        <row r="1141">
          <cell r="B1141" t="str">
            <v>Tamanrasset</v>
          </cell>
        </row>
        <row r="1142">
          <cell r="B1142" t="str">
            <v>Tlemcen</v>
          </cell>
        </row>
        <row r="1143">
          <cell r="B1143" t="str">
            <v>Mostaganem</v>
          </cell>
        </row>
        <row r="1144">
          <cell r="B1144" t="str">
            <v>Khenchela</v>
          </cell>
        </row>
        <row r="1145">
          <cell r="B1145" t="str">
            <v>Laghouat</v>
          </cell>
        </row>
        <row r="1146">
          <cell r="B1146" t="str">
            <v>Blida</v>
          </cell>
        </row>
        <row r="1147">
          <cell r="B1147" t="str">
            <v>Tiaret</v>
          </cell>
        </row>
        <row r="1148">
          <cell r="B1148" t="str">
            <v>Tizi Ouzou</v>
          </cell>
        </row>
        <row r="1149">
          <cell r="B1149" t="str">
            <v>Sétif</v>
          </cell>
        </row>
        <row r="1150">
          <cell r="B1150" t="str">
            <v>Saïda</v>
          </cell>
        </row>
        <row r="1151">
          <cell r="B1151" t="str">
            <v>Boumerdès</v>
          </cell>
        </row>
        <row r="1152">
          <cell r="B1152" t="str">
            <v>Souk Ahras</v>
          </cell>
        </row>
        <row r="1153">
          <cell r="B1153" t="str">
            <v>Tipaza</v>
          </cell>
        </row>
        <row r="1154">
          <cell r="B1154" t="str">
            <v>Aïn Defla</v>
          </cell>
        </row>
        <row r="1155">
          <cell r="B1155" t="str">
            <v>Chlef</v>
          </cell>
        </row>
        <row r="1156">
          <cell r="B1156" t="str">
            <v>Oum el Bouaghi</v>
          </cell>
        </row>
        <row r="1157">
          <cell r="B1157" t="str">
            <v>Batna</v>
          </cell>
        </row>
        <row r="1158">
          <cell r="B1158" t="str">
            <v>Annaba</v>
          </cell>
        </row>
        <row r="1159">
          <cell r="B1159" t="str">
            <v>El Oued</v>
          </cell>
        </row>
        <row r="1160">
          <cell r="B1160" t="str">
            <v>Adrar</v>
          </cell>
        </row>
        <row r="1161">
          <cell r="B1161" t="str">
            <v>Béchar</v>
          </cell>
        </row>
        <row r="1162">
          <cell r="B1162" t="str">
            <v>Alger</v>
          </cell>
        </row>
        <row r="1163">
          <cell r="B1163" t="str">
            <v>M'sila</v>
          </cell>
        </row>
        <row r="1164">
          <cell r="B1164" t="str">
            <v>Oran</v>
          </cell>
        </row>
        <row r="1165">
          <cell r="B1165" t="str">
            <v>Biskra</v>
          </cell>
        </row>
        <row r="1166">
          <cell r="B1166" t="str">
            <v>Guelma</v>
          </cell>
        </row>
        <row r="1167">
          <cell r="B1167" t="str">
            <v>Illizi</v>
          </cell>
        </row>
        <row r="1168">
          <cell r="B1168" t="str">
            <v>El Tarf</v>
          </cell>
        </row>
        <row r="1169">
          <cell r="B1169" t="str">
            <v>Tissemsilt</v>
          </cell>
        </row>
        <row r="1170">
          <cell r="B1170" t="str">
            <v>Naama</v>
          </cell>
        </row>
        <row r="1171">
          <cell r="B1171" t="str">
            <v>Bouira</v>
          </cell>
        </row>
        <row r="1172">
          <cell r="B1172" t="str">
            <v>Skikda</v>
          </cell>
        </row>
        <row r="1173">
          <cell r="B1173" t="str">
            <v>Constantine</v>
          </cell>
        </row>
        <row r="1174">
          <cell r="B1174" t="str">
            <v>El Bayadh</v>
          </cell>
        </row>
        <row r="1175">
          <cell r="B1175" t="str">
            <v>Mila</v>
          </cell>
        </row>
        <row r="1176">
          <cell r="B1176" t="str">
            <v>Aïn Témouchent</v>
          </cell>
        </row>
        <row r="1177">
          <cell r="B1177" t="str">
            <v>Relizane</v>
          </cell>
        </row>
        <row r="1178">
          <cell r="B1178" t="str">
            <v>Djelfa</v>
          </cell>
        </row>
        <row r="1179">
          <cell r="B1179" t="str">
            <v>Jijel</v>
          </cell>
        </row>
        <row r="1180">
          <cell r="B1180" t="str">
            <v>Sidi Bel Abbès</v>
          </cell>
        </row>
        <row r="1181">
          <cell r="B1181" t="str">
            <v>Ouargla</v>
          </cell>
        </row>
        <row r="1182">
          <cell r="B1182" t="str">
            <v>Ghardaïa</v>
          </cell>
        </row>
        <row r="1183">
          <cell r="B1183" t="str">
            <v>Bolívar</v>
          </cell>
        </row>
        <row r="1184">
          <cell r="B1184" t="str">
            <v>Los Ríos</v>
          </cell>
        </row>
        <row r="1185">
          <cell r="B1185" t="str">
            <v>Esmeraldas</v>
          </cell>
        </row>
        <row r="1186">
          <cell r="B1186" t="str">
            <v>Guayas</v>
          </cell>
        </row>
        <row r="1187">
          <cell r="B1187" t="str">
            <v>Cotopaxi</v>
          </cell>
        </row>
        <row r="1188">
          <cell r="B1188" t="str">
            <v>Pastaza</v>
          </cell>
        </row>
        <row r="1189">
          <cell r="B1189" t="str">
            <v>Azuay</v>
          </cell>
        </row>
        <row r="1190">
          <cell r="B1190" t="str">
            <v>Orellana</v>
          </cell>
        </row>
        <row r="1191">
          <cell r="B1191" t="str">
            <v>Loja</v>
          </cell>
        </row>
        <row r="1192">
          <cell r="B1192" t="str">
            <v>El Oro</v>
          </cell>
        </row>
        <row r="1193">
          <cell r="B1193" t="str">
            <v>Santa Elena</v>
          </cell>
        </row>
        <row r="1194">
          <cell r="B1194" t="str">
            <v>Zamora Chinchipe</v>
          </cell>
        </row>
        <row r="1195">
          <cell r="B1195" t="str">
            <v>Chimborazo</v>
          </cell>
        </row>
        <row r="1196">
          <cell r="B1196" t="str">
            <v>Santo Domingo de los Tsáchilas</v>
          </cell>
        </row>
        <row r="1197">
          <cell r="B1197" t="str">
            <v>Imbabura</v>
          </cell>
        </row>
        <row r="1198">
          <cell r="B1198" t="str">
            <v>Manabí</v>
          </cell>
        </row>
        <row r="1199">
          <cell r="B1199" t="str">
            <v>Pichincha</v>
          </cell>
        </row>
        <row r="1200">
          <cell r="B1200" t="str">
            <v>Galápagos</v>
          </cell>
        </row>
        <row r="1201">
          <cell r="B1201" t="str">
            <v>Carchi</v>
          </cell>
        </row>
        <row r="1202">
          <cell r="B1202" t="str">
            <v>Cañar</v>
          </cell>
        </row>
        <row r="1203">
          <cell r="B1203" t="str">
            <v>Morona Santiago</v>
          </cell>
        </row>
        <row r="1204">
          <cell r="B1204" t="str">
            <v>Sucumbíos</v>
          </cell>
        </row>
        <row r="1205">
          <cell r="B1205" t="str">
            <v>Napo</v>
          </cell>
        </row>
        <row r="1206">
          <cell r="B1206" t="str">
            <v>Tungurahua</v>
          </cell>
        </row>
        <row r="1207">
          <cell r="B1207" t="str">
            <v>Põlvamaa</v>
          </cell>
        </row>
        <row r="1208">
          <cell r="B1208" t="str">
            <v>Hiiumaa</v>
          </cell>
        </row>
        <row r="1209">
          <cell r="B1209" t="str">
            <v>Tartumaa</v>
          </cell>
        </row>
        <row r="1210">
          <cell r="B1210" t="str">
            <v>Jõgevamaa</v>
          </cell>
        </row>
        <row r="1211">
          <cell r="B1211" t="str">
            <v>Järvamaa</v>
          </cell>
        </row>
        <row r="1212">
          <cell r="B1212" t="str">
            <v>Raplamaa</v>
          </cell>
        </row>
        <row r="1213">
          <cell r="B1213" t="str">
            <v>Viljandimaa</v>
          </cell>
        </row>
        <row r="1214">
          <cell r="B1214" t="str">
            <v>Harjumaa</v>
          </cell>
        </row>
        <row r="1215">
          <cell r="B1215" t="str">
            <v>Ida-Virumaa</v>
          </cell>
        </row>
        <row r="1216">
          <cell r="B1216" t="str">
            <v>Läänemaa</v>
          </cell>
        </row>
        <row r="1217">
          <cell r="B1217" t="str">
            <v>Lääne-Virumaa</v>
          </cell>
        </row>
        <row r="1218">
          <cell r="B1218" t="str">
            <v>Pärnumaa</v>
          </cell>
        </row>
        <row r="1219">
          <cell r="B1219" t="str">
            <v>Saaremaa</v>
          </cell>
        </row>
        <row r="1220">
          <cell r="B1220" t="str">
            <v>Valgamaa</v>
          </cell>
        </row>
        <row r="1221">
          <cell r="B1221" t="str">
            <v>Võrumaa</v>
          </cell>
        </row>
        <row r="1222">
          <cell r="B1222" t="str">
            <v>Al Iskandarīyah</v>
          </cell>
        </row>
        <row r="1223">
          <cell r="B1223" t="str">
            <v>Aswān</v>
          </cell>
        </row>
        <row r="1224">
          <cell r="B1224" t="str">
            <v>Janūb Sīnā'</v>
          </cell>
        </row>
        <row r="1225">
          <cell r="B1225" t="str">
            <v>Kafr ash Shaykh</v>
          </cell>
        </row>
        <row r="1226">
          <cell r="B1226" t="str">
            <v>Al Minyā</v>
          </cell>
        </row>
        <row r="1227">
          <cell r="B1227" t="str">
            <v>Asyūţ</v>
          </cell>
        </row>
        <row r="1228">
          <cell r="B1228" t="str">
            <v>Banī Suwayf</v>
          </cell>
        </row>
        <row r="1229">
          <cell r="B1229" t="str">
            <v>Al Qāhirah</v>
          </cell>
        </row>
        <row r="1230">
          <cell r="B1230" t="str">
            <v>Al Fayyūm</v>
          </cell>
        </row>
        <row r="1231">
          <cell r="B1231" t="str">
            <v>Būr Sa‘īd</v>
          </cell>
        </row>
        <row r="1232">
          <cell r="B1232" t="str">
            <v>Dumyāţ</v>
          </cell>
        </row>
        <row r="1233">
          <cell r="B1233" t="str">
            <v>Al Jīzah</v>
          </cell>
        </row>
        <row r="1234">
          <cell r="B1234" t="str">
            <v>Al Ismā'īlīyah</v>
          </cell>
        </row>
        <row r="1235">
          <cell r="B1235" t="str">
            <v>Sūhāj</v>
          </cell>
        </row>
        <row r="1236">
          <cell r="B1236" t="str">
            <v>Al Baḩr al Aḩmar</v>
          </cell>
        </row>
        <row r="1237">
          <cell r="B1237" t="str">
            <v>Al Qalyūbīyah</v>
          </cell>
        </row>
        <row r="1238">
          <cell r="B1238" t="str">
            <v>Ash Sharqīyah</v>
          </cell>
        </row>
        <row r="1239">
          <cell r="B1239" t="str">
            <v>Ad Daqahlīyah</v>
          </cell>
        </row>
        <row r="1240">
          <cell r="B1240" t="str">
            <v>Al Uqşur</v>
          </cell>
        </row>
        <row r="1241">
          <cell r="B1241" t="str">
            <v>Shamāl Sīnā'</v>
          </cell>
        </row>
        <row r="1242">
          <cell r="B1242" t="str">
            <v>Al Wādī al Jadīd</v>
          </cell>
        </row>
        <row r="1243">
          <cell r="B1243" t="str">
            <v>Al Gharbīyah</v>
          </cell>
        </row>
        <row r="1244">
          <cell r="B1244" t="str">
            <v>Qinā</v>
          </cell>
        </row>
        <row r="1245">
          <cell r="B1245" t="str">
            <v>Al Minūfīyah</v>
          </cell>
        </row>
        <row r="1246">
          <cell r="B1246" t="str">
            <v>As Suways</v>
          </cell>
        </row>
        <row r="1247">
          <cell r="B1247" t="str">
            <v>Al Buḩayrah</v>
          </cell>
        </row>
        <row r="1248">
          <cell r="B1248" t="str">
            <v>Maţrūḩ</v>
          </cell>
        </row>
        <row r="1249">
          <cell r="B1249" t="str">
            <v>Gash-Barka</v>
          </cell>
        </row>
        <row r="1250">
          <cell r="B1250" t="str">
            <v>Qāsh-Barkah</v>
          </cell>
        </row>
        <row r="1251">
          <cell r="B1251" t="str">
            <v>Al Awsaţ</v>
          </cell>
        </row>
        <row r="1252">
          <cell r="B1252" t="str">
            <v>Ma’ĭkel</v>
          </cell>
        </row>
        <row r="1253">
          <cell r="B1253" t="str">
            <v>Semienawi K’eyyĭḥ Baḥri</v>
          </cell>
        </row>
        <row r="1254">
          <cell r="B1254" t="str">
            <v>Shimālī al Baḩrī al Aḩmar</v>
          </cell>
        </row>
        <row r="1255">
          <cell r="B1255" t="str">
            <v>Janūbī al Baḩrī al Aḩmar</v>
          </cell>
        </row>
        <row r="1256">
          <cell r="B1256" t="str">
            <v>Debubawi K’eyyĭḥ Baḥri</v>
          </cell>
        </row>
        <row r="1257">
          <cell r="B1257" t="str">
            <v>Debub</v>
          </cell>
        </row>
        <row r="1258">
          <cell r="B1258" t="str">
            <v>Al Janūbī</v>
          </cell>
        </row>
        <row r="1259">
          <cell r="B1259" t="str">
            <v>‘Anseba</v>
          </cell>
        </row>
        <row r="1260">
          <cell r="B1260" t="str">
            <v>Ansabā</v>
          </cell>
        </row>
        <row r="1261">
          <cell r="B1261" t="str">
            <v>Andalucía</v>
          </cell>
        </row>
        <row r="1262">
          <cell r="B1262" t="str">
            <v>Sevilla</v>
          </cell>
        </row>
        <row r="1263">
          <cell r="B1263" t="str">
            <v>Cádiz</v>
          </cell>
        </row>
        <row r="1264">
          <cell r="B1264" t="str">
            <v>Granada</v>
          </cell>
        </row>
        <row r="1265">
          <cell r="B1265" t="str">
            <v>Huelva</v>
          </cell>
        </row>
        <row r="1266">
          <cell r="B1266" t="str">
            <v>Málaga</v>
          </cell>
        </row>
        <row r="1267">
          <cell r="B1267" t="str">
            <v>Córdoba</v>
          </cell>
        </row>
        <row r="1268">
          <cell r="B1268" t="str">
            <v>Almería</v>
          </cell>
        </row>
        <row r="1269">
          <cell r="B1269" t="str">
            <v>Jaén</v>
          </cell>
        </row>
        <row r="1270">
          <cell r="B1270" t="str">
            <v>Euskal Herria</v>
          </cell>
        </row>
        <row r="1271">
          <cell r="B1271" t="str">
            <v>País Vasco</v>
          </cell>
        </row>
        <row r="1272">
          <cell r="B1272" t="str">
            <v>Bizkaia</v>
          </cell>
        </row>
        <row r="1273">
          <cell r="B1273" t="str">
            <v>Gipuzkoa</v>
          </cell>
        </row>
        <row r="1274">
          <cell r="B1274" t="str">
            <v>Araba*</v>
          </cell>
        </row>
        <row r="1275">
          <cell r="B1275" t="str">
            <v>Álava</v>
          </cell>
        </row>
        <row r="1276">
          <cell r="B1276" t="str">
            <v>Cantabria</v>
          </cell>
        </row>
        <row r="1277">
          <cell r="B1277" t="str">
            <v>Cantabria</v>
          </cell>
        </row>
        <row r="1278">
          <cell r="B1278" t="str">
            <v>Murcia, Región de</v>
          </cell>
        </row>
        <row r="1279">
          <cell r="B1279" t="str">
            <v>Murcia</v>
          </cell>
        </row>
        <row r="1280">
          <cell r="B1280" t="str">
            <v>Aragón</v>
          </cell>
        </row>
        <row r="1281">
          <cell r="B1281" t="str">
            <v>Zaragoza</v>
          </cell>
        </row>
        <row r="1282">
          <cell r="B1282" t="str">
            <v>Huesca</v>
          </cell>
        </row>
        <row r="1283">
          <cell r="B1283" t="str">
            <v>Teruel</v>
          </cell>
        </row>
        <row r="1284">
          <cell r="B1284" t="str">
            <v>Asturias, Principado de</v>
          </cell>
        </row>
        <row r="1285">
          <cell r="B1285" t="str">
            <v>Asturias</v>
          </cell>
        </row>
        <row r="1286">
          <cell r="B1286" t="str">
            <v>Ceuta</v>
          </cell>
        </row>
        <row r="1287">
          <cell r="B1287" t="str">
            <v>Galicia [Galicia]</v>
          </cell>
        </row>
        <row r="1288">
          <cell r="B1288" t="str">
            <v>A Coruña [La Coruña]</v>
          </cell>
        </row>
        <row r="1289">
          <cell r="B1289" t="str">
            <v>Lugo [Lugo]</v>
          </cell>
        </row>
        <row r="1290">
          <cell r="B1290" t="str">
            <v>Ourense [Orense]</v>
          </cell>
        </row>
        <row r="1291">
          <cell r="B1291" t="str">
            <v>Pontevedra [Pontevedra]</v>
          </cell>
        </row>
        <row r="1292">
          <cell r="B1292" t="str">
            <v>La Rioja</v>
          </cell>
        </row>
        <row r="1293">
          <cell r="B1293" t="str">
            <v>La Rioja</v>
          </cell>
        </row>
        <row r="1294">
          <cell r="B1294" t="str">
            <v>Valenciana, Comunitat*</v>
          </cell>
        </row>
        <row r="1295">
          <cell r="B1295" t="str">
            <v>Valenciana, Comunidad</v>
          </cell>
        </row>
        <row r="1296">
          <cell r="B1296" t="str">
            <v>València*</v>
          </cell>
        </row>
        <row r="1297">
          <cell r="B1297" t="str">
            <v>Valencia</v>
          </cell>
        </row>
        <row r="1298">
          <cell r="B1298" t="str">
            <v>Castellón</v>
          </cell>
        </row>
        <row r="1299">
          <cell r="B1299" t="str">
            <v>Castelló*</v>
          </cell>
        </row>
        <row r="1300">
          <cell r="B1300" t="str">
            <v>Alacant*</v>
          </cell>
        </row>
        <row r="1301">
          <cell r="B1301" t="str">
            <v>Alicante</v>
          </cell>
        </row>
        <row r="1302">
          <cell r="B1302" t="str">
            <v>Catalunya [Cataluña]</v>
          </cell>
        </row>
        <row r="1303">
          <cell r="B1303" t="str">
            <v>Tarragona [Tarragona]</v>
          </cell>
        </row>
        <row r="1304">
          <cell r="B1304" t="str">
            <v>Girona [Gerona]</v>
          </cell>
        </row>
        <row r="1305">
          <cell r="B1305" t="str">
            <v>Barcelona [Barcelona]</v>
          </cell>
        </row>
        <row r="1306">
          <cell r="B1306" t="str">
            <v>Lleida [Lérida]</v>
          </cell>
        </row>
        <row r="1307">
          <cell r="B1307" t="str">
            <v>Illes Balears [Islas Baleares]</v>
          </cell>
        </row>
        <row r="1308">
          <cell r="B1308" t="str">
            <v>Balears [Baleares]</v>
          </cell>
        </row>
        <row r="1309">
          <cell r="B1309" t="str">
            <v>Castilla-La Mancha</v>
          </cell>
        </row>
        <row r="1310">
          <cell r="B1310" t="str">
            <v>Albacete</v>
          </cell>
        </row>
        <row r="1311">
          <cell r="B1311" t="str">
            <v>Cuenca</v>
          </cell>
        </row>
        <row r="1312">
          <cell r="B1312" t="str">
            <v>Toledo</v>
          </cell>
        </row>
        <row r="1313">
          <cell r="B1313" t="str">
            <v>Ciudad Real</v>
          </cell>
        </row>
        <row r="1314">
          <cell r="B1314" t="str">
            <v>Guadalajara</v>
          </cell>
        </row>
        <row r="1315">
          <cell r="B1315" t="str">
            <v>Extremadura</v>
          </cell>
        </row>
        <row r="1316">
          <cell r="B1316" t="str">
            <v>Cáceres</v>
          </cell>
        </row>
        <row r="1317">
          <cell r="B1317" t="str">
            <v>Badajoz</v>
          </cell>
        </row>
        <row r="1318">
          <cell r="B1318" t="str">
            <v>Madrid, Comunidad de</v>
          </cell>
        </row>
        <row r="1319">
          <cell r="B1319" t="str">
            <v>Madrid</v>
          </cell>
        </row>
        <row r="1320">
          <cell r="B1320" t="str">
            <v>Melilla</v>
          </cell>
        </row>
        <row r="1321">
          <cell r="B1321" t="str">
            <v>Castilla y León</v>
          </cell>
        </row>
        <row r="1322">
          <cell r="B1322" t="str">
            <v>Salamanca</v>
          </cell>
        </row>
        <row r="1323">
          <cell r="B1323" t="str">
            <v>Ávila</v>
          </cell>
        </row>
        <row r="1324">
          <cell r="B1324" t="str">
            <v>Soria</v>
          </cell>
        </row>
        <row r="1325">
          <cell r="B1325" t="str">
            <v>Palencia</v>
          </cell>
        </row>
        <row r="1326">
          <cell r="B1326" t="str">
            <v>Valladolid</v>
          </cell>
        </row>
        <row r="1327">
          <cell r="B1327" t="str">
            <v>Burgos</v>
          </cell>
        </row>
        <row r="1328">
          <cell r="B1328" t="str">
            <v>Segovia</v>
          </cell>
        </row>
        <row r="1329">
          <cell r="B1329" t="str">
            <v>Zamora</v>
          </cell>
        </row>
        <row r="1330">
          <cell r="B1330" t="str">
            <v>León</v>
          </cell>
        </row>
        <row r="1331">
          <cell r="B1331" t="str">
            <v>Canarias</v>
          </cell>
        </row>
        <row r="1332">
          <cell r="B1332" t="str">
            <v>Santa Cruz de Tenerife</v>
          </cell>
        </row>
        <row r="1333">
          <cell r="B1333" t="str">
            <v>Las Palmas</v>
          </cell>
        </row>
        <row r="1334">
          <cell r="B1334" t="str">
            <v>Nafarroako Foru Komunitatea*</v>
          </cell>
        </row>
        <row r="1335">
          <cell r="B1335" t="str">
            <v>Navarra, Comunidad Foral de</v>
          </cell>
        </row>
        <row r="1336">
          <cell r="B1336" t="str">
            <v>Navarra</v>
          </cell>
        </row>
        <row r="1337">
          <cell r="B1337" t="str">
            <v>Nafarroa*</v>
          </cell>
        </row>
        <row r="1338">
          <cell r="B1338" t="str">
            <v>Bīnshangul Gumuz</v>
          </cell>
        </row>
        <row r="1339">
          <cell r="B1339" t="str">
            <v>Benshangul-Gumaz</v>
          </cell>
        </row>
        <row r="1340">
          <cell r="B1340" t="str">
            <v>Harari People</v>
          </cell>
        </row>
        <row r="1341">
          <cell r="B1341" t="str">
            <v>Hārerī Hizb</v>
          </cell>
        </row>
        <row r="1342">
          <cell r="B1342" t="str">
            <v>Sumalē</v>
          </cell>
        </row>
        <row r="1343">
          <cell r="B1343" t="str">
            <v>Somali</v>
          </cell>
        </row>
        <row r="1344">
          <cell r="B1344" t="str">
            <v>Dire Dawa</v>
          </cell>
        </row>
        <row r="1345">
          <cell r="B1345" t="str">
            <v>Dirē Dawa</v>
          </cell>
        </row>
        <row r="1346">
          <cell r="B1346" t="str">
            <v>Gambēla Hizboch</v>
          </cell>
        </row>
        <row r="1347">
          <cell r="B1347" t="str">
            <v>Gambela Peoples</v>
          </cell>
        </row>
        <row r="1348">
          <cell r="B1348" t="str">
            <v>Amara</v>
          </cell>
        </row>
        <row r="1349">
          <cell r="B1349" t="str">
            <v>Āmara</v>
          </cell>
        </row>
        <row r="1350">
          <cell r="B1350" t="str">
            <v>Ādīs Ābeba</v>
          </cell>
        </row>
        <row r="1351">
          <cell r="B1351" t="str">
            <v>Addis Ababa</v>
          </cell>
        </row>
        <row r="1352">
          <cell r="B1352" t="str">
            <v>Afar</v>
          </cell>
        </row>
        <row r="1353">
          <cell r="B1353" t="str">
            <v>Āfar</v>
          </cell>
        </row>
        <row r="1354">
          <cell r="B1354" t="str">
            <v>Oromia</v>
          </cell>
        </row>
        <row r="1355">
          <cell r="B1355" t="str">
            <v>Oromīya</v>
          </cell>
        </row>
        <row r="1356">
          <cell r="B1356" t="str">
            <v>Tigrai</v>
          </cell>
        </row>
        <row r="1357">
          <cell r="B1357" t="str">
            <v>Tigray</v>
          </cell>
        </row>
        <row r="1358">
          <cell r="B1358" t="str">
            <v>YeDebub Bihēroch Bihēreseboch na Hizboch</v>
          </cell>
        </row>
        <row r="1359">
          <cell r="B1359" t="str">
            <v>Southern Nations, Nationalities and Peoples</v>
          </cell>
        </row>
        <row r="1360">
          <cell r="B1360" t="str">
            <v>Södra Karelen</v>
          </cell>
        </row>
        <row r="1361">
          <cell r="B1361" t="str">
            <v>Etelä-Karjala</v>
          </cell>
        </row>
        <row r="1362">
          <cell r="B1362" t="str">
            <v>Päijänne-Tavastland</v>
          </cell>
        </row>
        <row r="1363">
          <cell r="B1363" t="str">
            <v>Päijät-Häme</v>
          </cell>
        </row>
        <row r="1364">
          <cell r="B1364" t="str">
            <v>Egentliga Tavastland</v>
          </cell>
        </row>
        <row r="1365">
          <cell r="B1365" t="str">
            <v>Kanta-Häme</v>
          </cell>
        </row>
        <row r="1366">
          <cell r="B1366" t="str">
            <v>Mellersta Finland</v>
          </cell>
        </row>
        <row r="1367">
          <cell r="B1367" t="str">
            <v>Keski-Suomi</v>
          </cell>
        </row>
        <row r="1368">
          <cell r="B1368" t="str">
            <v>Pohjois-Karjala</v>
          </cell>
        </row>
        <row r="1369">
          <cell r="B1369" t="str">
            <v>Norra Karelen</v>
          </cell>
        </row>
        <row r="1370">
          <cell r="B1370" t="str">
            <v>Nyland</v>
          </cell>
        </row>
        <row r="1371">
          <cell r="B1371" t="str">
            <v>Uusimaa</v>
          </cell>
        </row>
        <row r="1372">
          <cell r="B1372" t="str">
            <v>Ahvenanmaan maakunta</v>
          </cell>
        </row>
        <row r="1373">
          <cell r="B1373" t="str">
            <v>Landskapet Åland</v>
          </cell>
        </row>
        <row r="1374">
          <cell r="B1374" t="str">
            <v>Norra Savolax</v>
          </cell>
        </row>
        <row r="1375">
          <cell r="B1375" t="str">
            <v>Pohjois-Savo</v>
          </cell>
        </row>
        <row r="1376">
          <cell r="B1376" t="str">
            <v>Norra Österbotten</v>
          </cell>
        </row>
        <row r="1377">
          <cell r="B1377" t="str">
            <v>Pohjois-Pohjanmaa</v>
          </cell>
        </row>
        <row r="1378">
          <cell r="B1378" t="str">
            <v>Etelä-Savo</v>
          </cell>
        </row>
        <row r="1379">
          <cell r="B1379" t="str">
            <v>Södra Savolax</v>
          </cell>
        </row>
        <row r="1380">
          <cell r="B1380" t="str">
            <v>Mellersta Österbotten</v>
          </cell>
        </row>
        <row r="1381">
          <cell r="B1381" t="str">
            <v>Keski-Pohjanmaa</v>
          </cell>
        </row>
        <row r="1382">
          <cell r="B1382" t="str">
            <v>Kymmenedalen</v>
          </cell>
        </row>
        <row r="1383">
          <cell r="B1383" t="str">
            <v>Kymenlaakso</v>
          </cell>
        </row>
        <row r="1384">
          <cell r="B1384" t="str">
            <v>Pirkanmaa</v>
          </cell>
        </row>
        <row r="1385">
          <cell r="B1385" t="str">
            <v>Birkaland</v>
          </cell>
        </row>
        <row r="1386">
          <cell r="B1386" t="str">
            <v>Pohjanmaa</v>
          </cell>
        </row>
        <row r="1387">
          <cell r="B1387" t="str">
            <v>Österbotten</v>
          </cell>
        </row>
        <row r="1388">
          <cell r="B1388" t="str">
            <v>Varsinais-Suomi</v>
          </cell>
        </row>
        <row r="1389">
          <cell r="B1389" t="str">
            <v>Egentliga Finland</v>
          </cell>
        </row>
        <row r="1390">
          <cell r="B1390" t="str">
            <v>Satakunda</v>
          </cell>
        </row>
        <row r="1391">
          <cell r="B1391" t="str">
            <v>Satakunta</v>
          </cell>
        </row>
        <row r="1392">
          <cell r="B1392" t="str">
            <v>Södra Österbotten</v>
          </cell>
        </row>
        <row r="1393">
          <cell r="B1393" t="str">
            <v>Etelä-Pohjanmaa</v>
          </cell>
        </row>
        <row r="1394">
          <cell r="B1394" t="str">
            <v>Kainuu</v>
          </cell>
        </row>
        <row r="1395">
          <cell r="B1395" t="str">
            <v>Kajanaland</v>
          </cell>
        </row>
        <row r="1396">
          <cell r="B1396" t="str">
            <v>Lappi</v>
          </cell>
        </row>
        <row r="1397">
          <cell r="B1397" t="str">
            <v>Lappland</v>
          </cell>
        </row>
        <row r="1398">
          <cell r="B1398" t="str">
            <v>Central</v>
          </cell>
        </row>
        <row r="1399">
          <cell r="B1399" t="str">
            <v>Naitasiri</v>
          </cell>
        </row>
        <row r="1400">
          <cell r="B1400" t="str">
            <v>Namosi</v>
          </cell>
        </row>
        <row r="1401">
          <cell r="B1401" t="str">
            <v>Rewa</v>
          </cell>
        </row>
        <row r="1402">
          <cell r="B1402" t="str">
            <v>Serua</v>
          </cell>
        </row>
        <row r="1403">
          <cell r="B1403" t="str">
            <v>Tailevu</v>
          </cell>
        </row>
        <row r="1404">
          <cell r="B1404" t="str">
            <v>Rotuma</v>
          </cell>
        </row>
        <row r="1405">
          <cell r="B1405" t="str">
            <v>Western</v>
          </cell>
        </row>
        <row r="1406">
          <cell r="B1406" t="str">
            <v>Ba</v>
          </cell>
        </row>
        <row r="1407">
          <cell r="B1407" t="str">
            <v>Nadroga and Navosa</v>
          </cell>
        </row>
        <row r="1408">
          <cell r="B1408" t="str">
            <v>Ra</v>
          </cell>
        </row>
        <row r="1409">
          <cell r="B1409" t="str">
            <v>Northern</v>
          </cell>
        </row>
        <row r="1410">
          <cell r="B1410" t="str">
            <v>Bua</v>
          </cell>
        </row>
        <row r="1411">
          <cell r="B1411" t="str">
            <v>Cakaudrove</v>
          </cell>
        </row>
        <row r="1412">
          <cell r="B1412" t="str">
            <v>Macuata</v>
          </cell>
        </row>
        <row r="1413">
          <cell r="B1413" t="str">
            <v>Eastern</v>
          </cell>
        </row>
        <row r="1414">
          <cell r="B1414" t="str">
            <v>Kadavu</v>
          </cell>
        </row>
        <row r="1415">
          <cell r="B1415" t="str">
            <v>Lau</v>
          </cell>
        </row>
        <row r="1416">
          <cell r="B1416" t="str">
            <v>Lomaiviti</v>
          </cell>
        </row>
        <row r="1417">
          <cell r="B1417" t="str">
            <v>Chuuk</v>
          </cell>
        </row>
        <row r="1418">
          <cell r="B1418" t="str">
            <v>Pohnpei</v>
          </cell>
        </row>
        <row r="1419">
          <cell r="B1419" t="str">
            <v>Kosrae</v>
          </cell>
        </row>
        <row r="1420">
          <cell r="B1420" t="str">
            <v>Yap</v>
          </cell>
        </row>
        <row r="1421">
          <cell r="B1421" t="str">
            <v>Saint-Barthélemy (see also separate country code entry under BL)</v>
          </cell>
        </row>
        <row r="1422">
          <cell r="B1422" t="str">
            <v>Polynésie française (see also separate country code entry under PF)</v>
          </cell>
        </row>
        <row r="1423">
          <cell r="B1423" t="str">
            <v>Auvergne-Rhône-Alpes</v>
          </cell>
        </row>
        <row r="1424">
          <cell r="B1424" t="str">
            <v>Loire</v>
          </cell>
        </row>
        <row r="1425">
          <cell r="B1425" t="str">
            <v>Puy-de-Dôme</v>
          </cell>
        </row>
        <row r="1426">
          <cell r="B1426" t="str">
            <v>Savoie</v>
          </cell>
        </row>
        <row r="1427">
          <cell r="B1427" t="str">
            <v>Allier</v>
          </cell>
        </row>
        <row r="1428">
          <cell r="B1428" t="str">
            <v>Drôme</v>
          </cell>
        </row>
        <row r="1429">
          <cell r="B1429" t="str">
            <v>Cantal</v>
          </cell>
        </row>
        <row r="1430">
          <cell r="B1430" t="str">
            <v>Ardèche</v>
          </cell>
        </row>
        <row r="1431">
          <cell r="B1431" t="str">
            <v>Ain</v>
          </cell>
        </row>
        <row r="1432">
          <cell r="B1432" t="str">
            <v>Isère</v>
          </cell>
        </row>
        <row r="1433">
          <cell r="B1433" t="str">
            <v>Haute-Loire</v>
          </cell>
        </row>
        <row r="1434">
          <cell r="B1434" t="str">
            <v>Haute-Savoie</v>
          </cell>
        </row>
        <row r="1435">
          <cell r="B1435" t="str">
            <v>Rhône</v>
          </cell>
        </row>
        <row r="1436">
          <cell r="B1436" t="str">
            <v>Bourgogne-Franche-Comté</v>
          </cell>
        </row>
        <row r="1437">
          <cell r="B1437" t="str">
            <v>Haute-Saône</v>
          </cell>
        </row>
        <row r="1438">
          <cell r="B1438" t="str">
            <v>Saône-et-Loire</v>
          </cell>
        </row>
        <row r="1439">
          <cell r="B1439" t="str">
            <v>Côte-d'Or</v>
          </cell>
        </row>
        <row r="1440">
          <cell r="B1440" t="str">
            <v>Yonne</v>
          </cell>
        </row>
        <row r="1441">
          <cell r="B1441" t="str">
            <v>Territoire de Belfort</v>
          </cell>
        </row>
        <row r="1442">
          <cell r="B1442" t="str">
            <v>Jura</v>
          </cell>
        </row>
        <row r="1443">
          <cell r="B1443" t="str">
            <v>Nièvre</v>
          </cell>
        </row>
        <row r="1444">
          <cell r="B1444" t="str">
            <v>Doubs</v>
          </cell>
        </row>
        <row r="1445">
          <cell r="B1445" t="str">
            <v>Bretagne</v>
          </cell>
        </row>
        <row r="1446">
          <cell r="B1446" t="str">
            <v>Côtes-d'Armor</v>
          </cell>
        </row>
        <row r="1447">
          <cell r="B1447" t="str">
            <v>Finistère</v>
          </cell>
        </row>
        <row r="1448">
          <cell r="B1448" t="str">
            <v>Morbihan</v>
          </cell>
        </row>
        <row r="1449">
          <cell r="B1449" t="str">
            <v>Ille-et-Vilaine</v>
          </cell>
        </row>
        <row r="1450">
          <cell r="B1450" t="str">
            <v>Centre-Val de Loire</v>
          </cell>
        </row>
        <row r="1451">
          <cell r="B1451" t="str">
            <v>Cher</v>
          </cell>
        </row>
        <row r="1452">
          <cell r="B1452" t="str">
            <v>Loir-et-Cher</v>
          </cell>
        </row>
        <row r="1453">
          <cell r="B1453" t="str">
            <v>Loiret</v>
          </cell>
        </row>
        <row r="1454">
          <cell r="B1454" t="str">
            <v>Indre-et-Loire</v>
          </cell>
        </row>
        <row r="1455">
          <cell r="B1455" t="str">
            <v>Indre</v>
          </cell>
        </row>
        <row r="1456">
          <cell r="B1456" t="str">
            <v>Eure-et-Loir</v>
          </cell>
        </row>
        <row r="1457">
          <cell r="B1457" t="str">
            <v>Grand-Est</v>
          </cell>
        </row>
        <row r="1458">
          <cell r="B1458" t="str">
            <v>Marne</v>
          </cell>
        </row>
        <row r="1459">
          <cell r="B1459" t="str">
            <v>Meuse</v>
          </cell>
        </row>
        <row r="1460">
          <cell r="B1460" t="str">
            <v>Moselle</v>
          </cell>
        </row>
        <row r="1461">
          <cell r="B1461" t="str">
            <v>Bas-Rhin</v>
          </cell>
        </row>
        <row r="1462">
          <cell r="B1462" t="str">
            <v>Haut-Rhin</v>
          </cell>
        </row>
        <row r="1463">
          <cell r="B1463" t="str">
            <v>Aube</v>
          </cell>
        </row>
        <row r="1464">
          <cell r="B1464" t="str">
            <v>Haute-Marne</v>
          </cell>
        </row>
        <row r="1465">
          <cell r="B1465" t="str">
            <v>Meurthe-et-Moselle</v>
          </cell>
        </row>
        <row r="1466">
          <cell r="B1466" t="str">
            <v>Ardennes</v>
          </cell>
        </row>
        <row r="1467">
          <cell r="B1467" t="str">
            <v>Vosges</v>
          </cell>
        </row>
        <row r="1468">
          <cell r="B1468" t="str">
            <v>Hauts-de-France</v>
          </cell>
        </row>
        <row r="1469">
          <cell r="B1469" t="str">
            <v>Pas-de-Calais</v>
          </cell>
        </row>
        <row r="1470">
          <cell r="B1470" t="str">
            <v>Aisne</v>
          </cell>
        </row>
        <row r="1471">
          <cell r="B1471" t="str">
            <v>Somme</v>
          </cell>
        </row>
        <row r="1472">
          <cell r="B1472" t="str">
            <v>Nord</v>
          </cell>
        </row>
        <row r="1473">
          <cell r="B1473" t="str">
            <v>Oise</v>
          </cell>
        </row>
        <row r="1474">
          <cell r="B1474" t="str">
            <v>Île-de-France</v>
          </cell>
        </row>
        <row r="1475">
          <cell r="B1475" t="str">
            <v>Paris</v>
          </cell>
        </row>
        <row r="1476">
          <cell r="B1476" t="str">
            <v>Essonne</v>
          </cell>
        </row>
        <row r="1477">
          <cell r="B1477" t="str">
            <v>Val-de-Marne</v>
          </cell>
        </row>
        <row r="1478">
          <cell r="B1478" t="str">
            <v>Seine-et-Marne</v>
          </cell>
        </row>
        <row r="1479">
          <cell r="B1479" t="str">
            <v>Yvelines</v>
          </cell>
        </row>
        <row r="1480">
          <cell r="B1480" t="str">
            <v>Val-d'Oise</v>
          </cell>
        </row>
        <row r="1481">
          <cell r="B1481" t="str">
            <v>Hauts-de-Seine</v>
          </cell>
        </row>
        <row r="1482">
          <cell r="B1482" t="str">
            <v>Seine-Saint-Denis</v>
          </cell>
        </row>
        <row r="1483">
          <cell r="B1483" t="str">
            <v>Normandie</v>
          </cell>
        </row>
        <row r="1484">
          <cell r="B1484" t="str">
            <v>Orne</v>
          </cell>
        </row>
        <row r="1485">
          <cell r="B1485" t="str">
            <v>Calvados</v>
          </cell>
        </row>
        <row r="1486">
          <cell r="B1486" t="str">
            <v>Seine-Maritime</v>
          </cell>
        </row>
        <row r="1487">
          <cell r="B1487" t="str">
            <v>Eure</v>
          </cell>
        </row>
        <row r="1488">
          <cell r="B1488" t="str">
            <v>Manche</v>
          </cell>
        </row>
        <row r="1489">
          <cell r="B1489" t="str">
            <v>Nouvelle-Aquitaine</v>
          </cell>
        </row>
        <row r="1490">
          <cell r="B1490" t="str">
            <v>Creuse</v>
          </cell>
        </row>
        <row r="1491">
          <cell r="B1491" t="str">
            <v>Landes</v>
          </cell>
        </row>
        <row r="1492">
          <cell r="B1492" t="str">
            <v>Haute-Vienne</v>
          </cell>
        </row>
        <row r="1493">
          <cell r="B1493" t="str">
            <v>Charente</v>
          </cell>
        </row>
        <row r="1494">
          <cell r="B1494" t="str">
            <v>Dordogne</v>
          </cell>
        </row>
        <row r="1495">
          <cell r="B1495" t="str">
            <v>Deux-Sèvres</v>
          </cell>
        </row>
        <row r="1496">
          <cell r="B1496" t="str">
            <v>Corrèze</v>
          </cell>
        </row>
        <row r="1497">
          <cell r="B1497" t="str">
            <v>Lot-et-Garonne</v>
          </cell>
        </row>
        <row r="1498">
          <cell r="B1498" t="str">
            <v>Charente-Maritime</v>
          </cell>
        </row>
        <row r="1499">
          <cell r="B1499" t="str">
            <v>Vienne</v>
          </cell>
        </row>
        <row r="1500">
          <cell r="B1500" t="str">
            <v>Gironde</v>
          </cell>
        </row>
        <row r="1501">
          <cell r="B1501" t="str">
            <v>Pyrénées-Atlantiques</v>
          </cell>
        </row>
        <row r="1502">
          <cell r="B1502" t="str">
            <v>Occitanie</v>
          </cell>
        </row>
        <row r="1503">
          <cell r="B1503" t="str">
            <v>Tarn</v>
          </cell>
        </row>
        <row r="1504">
          <cell r="B1504" t="str">
            <v>Gard</v>
          </cell>
        </row>
        <row r="1505">
          <cell r="B1505" t="str">
            <v>Aude</v>
          </cell>
        </row>
        <row r="1506">
          <cell r="B1506" t="str">
            <v>Lozère</v>
          </cell>
        </row>
        <row r="1507">
          <cell r="B1507" t="str">
            <v>Ariège</v>
          </cell>
        </row>
        <row r="1508">
          <cell r="B1508" t="str">
            <v>Hautes-Pyrénées</v>
          </cell>
        </row>
        <row r="1509">
          <cell r="B1509" t="str">
            <v>Hérault</v>
          </cell>
        </row>
        <row r="1510">
          <cell r="B1510" t="str">
            <v>Lot</v>
          </cell>
        </row>
        <row r="1511">
          <cell r="B1511" t="str">
            <v>Tarn-et-Garonne</v>
          </cell>
        </row>
        <row r="1512">
          <cell r="B1512" t="str">
            <v>Pyrénées-Orientales</v>
          </cell>
        </row>
        <row r="1513">
          <cell r="B1513" t="str">
            <v>Aveyron</v>
          </cell>
        </row>
        <row r="1514">
          <cell r="B1514" t="str">
            <v>Haute-Garonne</v>
          </cell>
        </row>
        <row r="1515">
          <cell r="B1515" t="str">
            <v>Gers</v>
          </cell>
        </row>
        <row r="1516">
          <cell r="B1516" t="str">
            <v>Pays-de-la-Loire</v>
          </cell>
        </row>
        <row r="1517">
          <cell r="B1517" t="str">
            <v>Mayenne</v>
          </cell>
        </row>
        <row r="1518">
          <cell r="B1518" t="str">
            <v>Maine-et-Loire</v>
          </cell>
        </row>
        <row r="1519">
          <cell r="B1519" t="str">
            <v>Sarthe</v>
          </cell>
        </row>
        <row r="1520">
          <cell r="B1520" t="str">
            <v>Loire-Atlantique</v>
          </cell>
        </row>
        <row r="1521">
          <cell r="B1521" t="str">
            <v>Vendée</v>
          </cell>
        </row>
        <row r="1522">
          <cell r="B1522" t="str">
            <v>Provence-Alpes-Côte-d’Azur</v>
          </cell>
        </row>
        <row r="1523">
          <cell r="B1523" t="str">
            <v>Alpes-de-Haute-Provence</v>
          </cell>
        </row>
        <row r="1524">
          <cell r="B1524" t="str">
            <v>Hautes-Alpes</v>
          </cell>
        </row>
        <row r="1525">
          <cell r="B1525" t="str">
            <v>Var</v>
          </cell>
        </row>
        <row r="1526">
          <cell r="B1526" t="str">
            <v>Alpes-Maritimes</v>
          </cell>
        </row>
        <row r="1527">
          <cell r="B1527" t="str">
            <v>Vaucluse</v>
          </cell>
        </row>
        <row r="1528">
          <cell r="B1528" t="str">
            <v>Bouches-du-Rhône</v>
          </cell>
        </row>
        <row r="1529">
          <cell r="B1529" t="str">
            <v>Guadeloupe</v>
          </cell>
        </row>
        <row r="1530">
          <cell r="B1530" t="str">
            <v>Guadeloupe (see also separate country code entry under GP)</v>
          </cell>
        </row>
        <row r="1531">
          <cell r="B1531" t="str">
            <v>La Réunion</v>
          </cell>
        </row>
        <row r="1532">
          <cell r="B1532" t="str">
            <v>La Réunion (see also separate country code entry under RE)</v>
          </cell>
        </row>
        <row r="1533">
          <cell r="B1533" t="str">
            <v>Mayotte</v>
          </cell>
        </row>
        <row r="1534">
          <cell r="B1534" t="str">
            <v>Mayotte (see also separate country code entry under YT)</v>
          </cell>
        </row>
        <row r="1535">
          <cell r="B1535" t="str">
            <v>Guyane (française) (see also separate country code entry under GF)</v>
          </cell>
        </row>
        <row r="1536">
          <cell r="B1536" t="str">
            <v>Martinique (see also separate country code entry under MQ)</v>
          </cell>
        </row>
        <row r="1537">
          <cell r="B1537" t="str">
            <v>Corse</v>
          </cell>
        </row>
        <row r="1538">
          <cell r="B1538" t="str">
            <v>Corse-du-Sud</v>
          </cell>
        </row>
        <row r="1539">
          <cell r="B1539" t="str">
            <v>Haute-Corse</v>
          </cell>
        </row>
        <row r="1540">
          <cell r="B1540" t="str">
            <v>Clipperton</v>
          </cell>
        </row>
        <row r="1541">
          <cell r="B1541" t="str">
            <v>Saint-Martin (see also separate country code entry under MF)</v>
          </cell>
        </row>
        <row r="1542">
          <cell r="B1542" t="str">
            <v>Nouvelle-Calédonie (see also separate country code entry under NC)</v>
          </cell>
        </row>
        <row r="1543">
          <cell r="B1543" t="str">
            <v>Saint-Pierre-et-Miquelon (see also separate country code entry under PM)</v>
          </cell>
        </row>
        <row r="1544">
          <cell r="B1544" t="str">
            <v>Terres australes françaises (see also separate country code entry under TF)</v>
          </cell>
        </row>
        <row r="1545">
          <cell r="B1545" t="str">
            <v>Wallis-et-Futuna (see also separate country code entry under WF)</v>
          </cell>
        </row>
        <row r="1546">
          <cell r="B1546" t="str">
            <v>Moyen-Ogooué</v>
          </cell>
        </row>
        <row r="1547">
          <cell r="B1547" t="str">
            <v>Nyanga</v>
          </cell>
        </row>
        <row r="1548">
          <cell r="B1548" t="str">
            <v>Estuaire</v>
          </cell>
        </row>
        <row r="1549">
          <cell r="B1549" t="str">
            <v>Ogooué-Ivindo</v>
          </cell>
        </row>
        <row r="1550">
          <cell r="B1550" t="str">
            <v>Ogooué-Lolo</v>
          </cell>
        </row>
        <row r="1551">
          <cell r="B1551" t="str">
            <v>Ogooué-Maritime</v>
          </cell>
        </row>
        <row r="1552">
          <cell r="B1552" t="str">
            <v>Haut-Ogooué</v>
          </cell>
        </row>
        <row r="1553">
          <cell r="B1553" t="str">
            <v>Ngounié</v>
          </cell>
        </row>
        <row r="1554">
          <cell r="B1554" t="str">
            <v>Woleu-Ntem</v>
          </cell>
        </row>
        <row r="1555">
          <cell r="B1555" t="str">
            <v>United Kingdom</v>
          </cell>
        </row>
        <row r="1556">
          <cell r="B1556" t="str">
            <v>Great Britain</v>
          </cell>
        </row>
        <row r="1557">
          <cell r="B1557" t="str">
            <v>Scotland</v>
          </cell>
        </row>
        <row r="1558">
          <cell r="B1558" t="str">
            <v>Edinburgh, City of</v>
          </cell>
        </row>
        <row r="1559">
          <cell r="B1559" t="str">
            <v>North Lanarkshire</v>
          </cell>
        </row>
        <row r="1560">
          <cell r="B1560" t="str">
            <v>Renfrewshire</v>
          </cell>
        </row>
        <row r="1561">
          <cell r="B1561" t="str">
            <v>Angus</v>
          </cell>
        </row>
        <row r="1562">
          <cell r="B1562" t="str">
            <v>Falkirk</v>
          </cell>
        </row>
        <row r="1563">
          <cell r="B1563" t="str">
            <v>Glasgow City</v>
          </cell>
        </row>
        <row r="1564">
          <cell r="B1564" t="str">
            <v>Moray</v>
          </cell>
        </row>
        <row r="1565">
          <cell r="B1565" t="str">
            <v>Dumfries and Galloway</v>
          </cell>
        </row>
        <row r="1566">
          <cell r="B1566" t="str">
            <v>East Lothian</v>
          </cell>
        </row>
        <row r="1567">
          <cell r="B1567" t="str">
            <v>South Ayrshire</v>
          </cell>
        </row>
        <row r="1568">
          <cell r="B1568" t="str">
            <v>Aberdeenshire</v>
          </cell>
        </row>
        <row r="1569">
          <cell r="B1569" t="str">
            <v>Eilean Siar</v>
          </cell>
        </row>
        <row r="1570">
          <cell r="B1570" t="str">
            <v>North Ayrshire</v>
          </cell>
        </row>
        <row r="1571">
          <cell r="B1571" t="str">
            <v>West Lothian</v>
          </cell>
        </row>
        <row r="1572">
          <cell r="B1572" t="str">
            <v>Argyll and Bute</v>
          </cell>
        </row>
        <row r="1573">
          <cell r="B1573" t="str">
            <v>Clackmannanshire</v>
          </cell>
        </row>
        <row r="1574">
          <cell r="B1574" t="str">
            <v>East Dunbartonshire</v>
          </cell>
        </row>
        <row r="1575">
          <cell r="B1575" t="str">
            <v>Fife</v>
          </cell>
        </row>
        <row r="1576">
          <cell r="B1576" t="str">
            <v>Midlothian</v>
          </cell>
        </row>
        <row r="1577">
          <cell r="B1577" t="str">
            <v>Orkney Islands</v>
          </cell>
        </row>
        <row r="1578">
          <cell r="B1578" t="str">
            <v>Scottish Borders, The</v>
          </cell>
        </row>
        <row r="1579">
          <cell r="B1579" t="str">
            <v>South Lanarkshire</v>
          </cell>
        </row>
        <row r="1580">
          <cell r="B1580" t="str">
            <v>Stirling</v>
          </cell>
        </row>
        <row r="1581">
          <cell r="B1581" t="str">
            <v>Shetland Islands</v>
          </cell>
        </row>
        <row r="1582">
          <cell r="B1582" t="str">
            <v>West Dunbartonshire</v>
          </cell>
        </row>
        <row r="1583">
          <cell r="B1583" t="str">
            <v>Aberdeen City</v>
          </cell>
        </row>
        <row r="1584">
          <cell r="B1584" t="str">
            <v>Dundee City</v>
          </cell>
        </row>
        <row r="1585">
          <cell r="B1585" t="str">
            <v>East Ayrshire</v>
          </cell>
        </row>
        <row r="1586">
          <cell r="B1586" t="str">
            <v>East Renfrewshire</v>
          </cell>
        </row>
        <row r="1587">
          <cell r="B1587" t="str">
            <v>Highland</v>
          </cell>
        </row>
        <row r="1588">
          <cell r="B1588" t="str">
            <v>Inverclyde</v>
          </cell>
        </row>
        <row r="1589">
          <cell r="B1589" t="str">
            <v>Perth and Kinross</v>
          </cell>
        </row>
        <row r="1590">
          <cell r="B1590" t="str">
            <v>England and Wales</v>
          </cell>
        </row>
        <row r="1591">
          <cell r="B1591" t="str">
            <v>England</v>
          </cell>
        </row>
        <row r="1592">
          <cell r="B1592" t="str">
            <v>Bromley</v>
          </cell>
        </row>
        <row r="1593">
          <cell r="B1593" t="str">
            <v>Ealing</v>
          </cell>
        </row>
        <row r="1594">
          <cell r="B1594" t="str">
            <v>Greenwich</v>
          </cell>
        </row>
        <row r="1595">
          <cell r="B1595" t="str">
            <v>Halton</v>
          </cell>
        </row>
        <row r="1596">
          <cell r="B1596" t="str">
            <v>Haringey</v>
          </cell>
        </row>
        <row r="1597">
          <cell r="B1597" t="str">
            <v>Kingston upon Hull</v>
          </cell>
        </row>
        <row r="1598">
          <cell r="B1598" t="str">
            <v>North East Lincolnshire</v>
          </cell>
        </row>
        <row r="1599">
          <cell r="B1599" t="str">
            <v>Norfolk</v>
          </cell>
        </row>
        <row r="1600">
          <cell r="B1600" t="str">
            <v>Portsmouth</v>
          </cell>
        </row>
        <row r="1601">
          <cell r="B1601" t="str">
            <v>South Gloucestershire</v>
          </cell>
        </row>
        <row r="1602">
          <cell r="B1602" t="str">
            <v>West Berkshire</v>
          </cell>
        </row>
        <row r="1603">
          <cell r="B1603" t="str">
            <v>Wandsworth</v>
          </cell>
        </row>
        <row r="1604">
          <cell r="B1604" t="str">
            <v>Warrington</v>
          </cell>
        </row>
        <row r="1605">
          <cell r="B1605" t="str">
            <v>Isles of Scilly</v>
          </cell>
        </row>
        <row r="1606">
          <cell r="B1606" t="str">
            <v>Bath and North East Somerset</v>
          </cell>
        </row>
        <row r="1607">
          <cell r="B1607" t="str">
            <v>Birmingham</v>
          </cell>
        </row>
        <row r="1608">
          <cell r="B1608" t="str">
            <v>Blackpool</v>
          </cell>
        </row>
        <row r="1609">
          <cell r="B1609" t="str">
            <v>Cheshire West and Chester</v>
          </cell>
        </row>
        <row r="1610">
          <cell r="B1610" t="str">
            <v>Hounslow</v>
          </cell>
        </row>
        <row r="1611">
          <cell r="B1611" t="str">
            <v>Hertfordshire</v>
          </cell>
        </row>
        <row r="1612">
          <cell r="B1612" t="str">
            <v>Kingston upon Thames</v>
          </cell>
        </row>
        <row r="1613">
          <cell r="B1613" t="str">
            <v>Leicestershire</v>
          </cell>
        </row>
        <row r="1614">
          <cell r="B1614" t="str">
            <v>Rochdale</v>
          </cell>
        </row>
        <row r="1615">
          <cell r="B1615" t="str">
            <v>Rotherham</v>
          </cell>
        </row>
        <row r="1616">
          <cell r="B1616" t="str">
            <v>Suffolk</v>
          </cell>
        </row>
        <row r="1617">
          <cell r="B1617" t="str">
            <v>Surrey</v>
          </cell>
        </row>
        <row r="1618">
          <cell r="B1618" t="str">
            <v>Southampton</v>
          </cell>
        </row>
        <row r="1619">
          <cell r="B1619" t="str">
            <v>Stockton-on-Tees</v>
          </cell>
        </row>
        <row r="1620">
          <cell r="B1620" t="str">
            <v>Swindon</v>
          </cell>
        </row>
        <row r="1621">
          <cell r="B1621" t="str">
            <v>Telford and Wrekin</v>
          </cell>
        </row>
        <row r="1622">
          <cell r="B1622" t="str">
            <v>Windsor and Maidenhead</v>
          </cell>
        </row>
        <row r="1623">
          <cell r="B1623" t="str">
            <v>Worcestershire</v>
          </cell>
        </row>
        <row r="1624">
          <cell r="B1624" t="str">
            <v>West Sussex</v>
          </cell>
        </row>
        <row r="1625">
          <cell r="B1625" t="str">
            <v>Bexley</v>
          </cell>
        </row>
        <row r="1626">
          <cell r="B1626" t="str">
            <v>Bournemouth</v>
          </cell>
        </row>
        <row r="1627">
          <cell r="B1627" t="str">
            <v>Bradford</v>
          </cell>
        </row>
        <row r="1628">
          <cell r="B1628" t="str">
            <v>Bury</v>
          </cell>
        </row>
        <row r="1629">
          <cell r="B1629" t="str">
            <v>Cheshire East</v>
          </cell>
        </row>
        <row r="1630">
          <cell r="B1630" t="str">
            <v>Cornwall</v>
          </cell>
        </row>
        <row r="1631">
          <cell r="B1631" t="str">
            <v>Hampshire</v>
          </cell>
        </row>
        <row r="1632">
          <cell r="B1632" t="str">
            <v>Liverpool</v>
          </cell>
        </row>
        <row r="1633">
          <cell r="B1633" t="str">
            <v>North Yorkshire</v>
          </cell>
        </row>
        <row r="1634">
          <cell r="B1634" t="str">
            <v>Oxfordshire</v>
          </cell>
        </row>
        <row r="1635">
          <cell r="B1635" t="str">
            <v>Richmond upon Thames</v>
          </cell>
        </row>
        <row r="1636">
          <cell r="B1636" t="str">
            <v>Rutland</v>
          </cell>
        </row>
        <row r="1637">
          <cell r="B1637" t="str">
            <v>Sandwell</v>
          </cell>
        </row>
        <row r="1638">
          <cell r="B1638" t="str">
            <v>Sheffield</v>
          </cell>
        </row>
        <row r="1639">
          <cell r="B1639" t="str">
            <v>Slough</v>
          </cell>
        </row>
        <row r="1640">
          <cell r="B1640" t="str">
            <v>Thurrock</v>
          </cell>
        </row>
        <row r="1641">
          <cell r="B1641" t="str">
            <v>Torbay</v>
          </cell>
        </row>
        <row r="1642">
          <cell r="B1642" t="str">
            <v>Waltham Forest</v>
          </cell>
        </row>
        <row r="1643">
          <cell r="B1643" t="str">
            <v>Wiltshire</v>
          </cell>
        </row>
        <row r="1644">
          <cell r="B1644" t="str">
            <v>Wakefield</v>
          </cell>
        </row>
        <row r="1645">
          <cell r="B1645" t="str">
            <v>York</v>
          </cell>
        </row>
        <row r="1646">
          <cell r="B1646" t="str">
            <v>Calderdale</v>
          </cell>
        </row>
        <row r="1647">
          <cell r="B1647" t="str">
            <v>Coventry</v>
          </cell>
        </row>
        <row r="1648">
          <cell r="B1648" t="str">
            <v>Derby</v>
          </cell>
        </row>
        <row r="1649">
          <cell r="B1649" t="str">
            <v>Devon</v>
          </cell>
        </row>
        <row r="1650">
          <cell r="B1650" t="str">
            <v>Dudley</v>
          </cell>
        </row>
        <row r="1651">
          <cell r="B1651" t="str">
            <v>Gloucestershire</v>
          </cell>
        </row>
        <row r="1652">
          <cell r="B1652" t="str">
            <v>Hackney</v>
          </cell>
        </row>
        <row r="1653">
          <cell r="B1653" t="str">
            <v>Harrow</v>
          </cell>
        </row>
        <row r="1654">
          <cell r="B1654" t="str">
            <v>Isle of Wight</v>
          </cell>
        </row>
        <row r="1655">
          <cell r="B1655" t="str">
            <v>Islington</v>
          </cell>
        </row>
        <row r="1656">
          <cell r="B1656" t="str">
            <v>Kensington and Chelsea</v>
          </cell>
        </row>
        <row r="1657">
          <cell r="B1657" t="str">
            <v>Lambeth</v>
          </cell>
        </row>
        <row r="1658">
          <cell r="B1658" t="str">
            <v>Leeds</v>
          </cell>
        </row>
        <row r="1659">
          <cell r="B1659" t="str">
            <v>Newcastle upon Tyne</v>
          </cell>
        </row>
        <row r="1660">
          <cell r="B1660" t="str">
            <v>Nottingham</v>
          </cell>
        </row>
        <row r="1661">
          <cell r="B1661" t="str">
            <v>Salford</v>
          </cell>
        </row>
        <row r="1662">
          <cell r="B1662" t="str">
            <v>Solihull</v>
          </cell>
        </row>
        <row r="1663">
          <cell r="B1663" t="str">
            <v>Stoke-on-Trent</v>
          </cell>
        </row>
        <row r="1664">
          <cell r="B1664" t="str">
            <v>Wolverhampton</v>
          </cell>
        </row>
        <row r="1665">
          <cell r="B1665" t="str">
            <v>Wokingham</v>
          </cell>
        </row>
        <row r="1666">
          <cell r="B1666" t="str">
            <v>Barnet</v>
          </cell>
        </row>
        <row r="1667">
          <cell r="B1667" t="str">
            <v>Brighton and Hove</v>
          </cell>
        </row>
        <row r="1668">
          <cell r="B1668" t="str">
            <v>Barnsley</v>
          </cell>
        </row>
        <row r="1669">
          <cell r="B1669" t="str">
            <v>Darlington</v>
          </cell>
        </row>
        <row r="1670">
          <cell r="B1670" t="str">
            <v>East Riding of Yorkshire</v>
          </cell>
        </row>
        <row r="1671">
          <cell r="B1671" t="str">
            <v>Essex</v>
          </cell>
        </row>
        <row r="1672">
          <cell r="B1672" t="str">
            <v>Havering</v>
          </cell>
        </row>
        <row r="1673">
          <cell r="B1673" t="str">
            <v>Hillingdon</v>
          </cell>
        </row>
        <row r="1674">
          <cell r="B1674" t="str">
            <v>Hartlepool</v>
          </cell>
        </row>
        <row r="1675">
          <cell r="B1675" t="str">
            <v>Kent</v>
          </cell>
        </row>
        <row r="1676">
          <cell r="B1676" t="str">
            <v>Leicester</v>
          </cell>
        </row>
        <row r="1677">
          <cell r="B1677" t="str">
            <v>Middlesbrough</v>
          </cell>
        </row>
        <row r="1678">
          <cell r="B1678" t="str">
            <v>Merton</v>
          </cell>
        </row>
        <row r="1679">
          <cell r="B1679" t="str">
            <v>Redbridge</v>
          </cell>
        </row>
        <row r="1680">
          <cell r="B1680" t="str">
            <v>Sefton</v>
          </cell>
        </row>
        <row r="1681">
          <cell r="B1681" t="str">
            <v>St. Helens</v>
          </cell>
        </row>
        <row r="1682">
          <cell r="B1682" t="str">
            <v>Trafford</v>
          </cell>
        </row>
        <row r="1683">
          <cell r="B1683" t="str">
            <v>Tower Hamlets</v>
          </cell>
        </row>
        <row r="1684">
          <cell r="B1684" t="str">
            <v>Warwickshire</v>
          </cell>
        </row>
        <row r="1685">
          <cell r="B1685" t="str">
            <v>Walsall</v>
          </cell>
        </row>
        <row r="1686">
          <cell r="B1686" t="str">
            <v>Derbyshire</v>
          </cell>
        </row>
        <row r="1687">
          <cell r="B1687" t="str">
            <v>Dorset</v>
          </cell>
        </row>
        <row r="1688">
          <cell r="B1688" t="str">
            <v>Enfield</v>
          </cell>
        </row>
        <row r="1689">
          <cell r="B1689" t="str">
            <v>Gateshead</v>
          </cell>
        </row>
        <row r="1690">
          <cell r="B1690" t="str">
            <v>Hammersmith and Fulham</v>
          </cell>
        </row>
        <row r="1691">
          <cell r="B1691" t="str">
            <v>Knowsley</v>
          </cell>
        </row>
        <row r="1692">
          <cell r="B1692" t="str">
            <v>Lancashire</v>
          </cell>
        </row>
        <row r="1693">
          <cell r="B1693" t="str">
            <v>Lewisham</v>
          </cell>
        </row>
        <row r="1694">
          <cell r="B1694" t="str">
            <v>Lincolnshire</v>
          </cell>
        </row>
        <row r="1695">
          <cell r="B1695" t="str">
            <v>Northumberland</v>
          </cell>
        </row>
        <row r="1696">
          <cell r="B1696" t="str">
            <v>Poole</v>
          </cell>
        </row>
        <row r="1697">
          <cell r="B1697" t="str">
            <v>Redcar and Cleveland</v>
          </cell>
        </row>
        <row r="1698">
          <cell r="B1698" t="str">
            <v>Staffordshire</v>
          </cell>
        </row>
        <row r="1699">
          <cell r="B1699" t="str">
            <v>Tameside</v>
          </cell>
        </row>
        <row r="1700">
          <cell r="B1700" t="str">
            <v>Wigan</v>
          </cell>
        </row>
        <row r="1701">
          <cell r="B1701" t="str">
            <v>Blackburn with Darwen</v>
          </cell>
        </row>
        <row r="1702">
          <cell r="B1702" t="str">
            <v>Brent</v>
          </cell>
        </row>
        <row r="1703">
          <cell r="B1703" t="str">
            <v>Bolton</v>
          </cell>
        </row>
        <row r="1704">
          <cell r="B1704" t="str">
            <v>Bracknell Forest</v>
          </cell>
        </row>
        <row r="1705">
          <cell r="B1705" t="str">
            <v>Central Bedfordshire</v>
          </cell>
        </row>
        <row r="1706">
          <cell r="B1706" t="str">
            <v>Cumbria</v>
          </cell>
        </row>
        <row r="1707">
          <cell r="B1707" t="str">
            <v>Camden</v>
          </cell>
        </row>
        <row r="1708">
          <cell r="B1708" t="str">
            <v>Croydon</v>
          </cell>
        </row>
        <row r="1709">
          <cell r="B1709" t="str">
            <v>Durham County</v>
          </cell>
        </row>
        <row r="1710">
          <cell r="B1710" t="str">
            <v>East Sussex</v>
          </cell>
        </row>
        <row r="1711">
          <cell r="B1711" t="str">
            <v>Herefordshire</v>
          </cell>
        </row>
        <row r="1712">
          <cell r="B1712" t="str">
            <v>Medway</v>
          </cell>
        </row>
        <row r="1713">
          <cell r="B1713" t="str">
            <v>Northamptonshire</v>
          </cell>
        </row>
        <row r="1714">
          <cell r="B1714" t="str">
            <v>Nottinghamshire</v>
          </cell>
        </row>
        <row r="1715">
          <cell r="B1715" t="str">
            <v>Newham</v>
          </cell>
        </row>
        <row r="1716">
          <cell r="B1716" t="str">
            <v>Oldham</v>
          </cell>
        </row>
        <row r="1717">
          <cell r="B1717" t="str">
            <v>Peterborough</v>
          </cell>
        </row>
        <row r="1718">
          <cell r="B1718" t="str">
            <v>Stockport</v>
          </cell>
        </row>
        <row r="1719">
          <cell r="B1719" t="str">
            <v>Somerset</v>
          </cell>
        </row>
        <row r="1720">
          <cell r="B1720" t="str">
            <v>Southend-on-Sea</v>
          </cell>
        </row>
        <row r="1721">
          <cell r="B1721" t="str">
            <v>Sutton</v>
          </cell>
        </row>
        <row r="1722">
          <cell r="B1722" t="str">
            <v>Bedford</v>
          </cell>
        </row>
        <row r="1723">
          <cell r="B1723" t="str">
            <v>Barking and Dagenham</v>
          </cell>
        </row>
        <row r="1724">
          <cell r="B1724" t="str">
            <v>Buckinghamshire</v>
          </cell>
        </row>
        <row r="1725">
          <cell r="B1725" t="str">
            <v>Bristol, City of</v>
          </cell>
        </row>
        <row r="1726">
          <cell r="B1726" t="str">
            <v>Cambridgeshire</v>
          </cell>
        </row>
        <row r="1727">
          <cell r="B1727" t="str">
            <v>Doncaster</v>
          </cell>
        </row>
        <row r="1728">
          <cell r="B1728" t="str">
            <v>Kirklees</v>
          </cell>
        </row>
        <row r="1729">
          <cell r="B1729" t="str">
            <v>London, City of</v>
          </cell>
        </row>
        <row r="1730">
          <cell r="B1730" t="str">
            <v>Luton</v>
          </cell>
        </row>
        <row r="1731">
          <cell r="B1731" t="str">
            <v>Manchester</v>
          </cell>
        </row>
        <row r="1732">
          <cell r="B1732" t="str">
            <v>Milton Keynes</v>
          </cell>
        </row>
        <row r="1733">
          <cell r="B1733" t="str">
            <v>North Lincolnshire</v>
          </cell>
        </row>
        <row r="1734">
          <cell r="B1734" t="str">
            <v>North Somerset</v>
          </cell>
        </row>
        <row r="1735">
          <cell r="B1735" t="str">
            <v>North Tyneside</v>
          </cell>
        </row>
        <row r="1736">
          <cell r="B1736" t="str">
            <v>Plymouth</v>
          </cell>
        </row>
        <row r="1737">
          <cell r="B1737" t="str">
            <v>Reading</v>
          </cell>
        </row>
        <row r="1738">
          <cell r="B1738" t="str">
            <v>Shropshire</v>
          </cell>
        </row>
        <row r="1739">
          <cell r="B1739" t="str">
            <v>Sunderland</v>
          </cell>
        </row>
        <row r="1740">
          <cell r="B1740" t="str">
            <v>South Tyneside</v>
          </cell>
        </row>
        <row r="1741">
          <cell r="B1741" t="str">
            <v>Southwark</v>
          </cell>
        </row>
        <row r="1742">
          <cell r="B1742" t="str">
            <v>Wirral</v>
          </cell>
        </row>
        <row r="1743">
          <cell r="B1743" t="str">
            <v>Westminster</v>
          </cell>
        </row>
        <row r="1744">
          <cell r="B1744" t="str">
            <v>Wales [Cymru GB-CYM]</v>
          </cell>
        </row>
        <row r="1745">
          <cell r="B1745" t="str">
            <v>Conwy</v>
          </cell>
        </row>
        <row r="1746">
          <cell r="B1746" t="str">
            <v>Neath Port Talbot [Castell-nedd Port Talbot GB-CTL]</v>
          </cell>
        </row>
        <row r="1747">
          <cell r="B1747" t="str">
            <v>Rhondda, Cynon, Taff [Rhondda, Cynon,Taf]</v>
          </cell>
        </row>
        <row r="1748">
          <cell r="B1748" t="str">
            <v>Newport [Casnewydd GB-CNW]</v>
          </cell>
        </row>
        <row r="1749">
          <cell r="B1749" t="str">
            <v>Blaenau Gwent</v>
          </cell>
        </row>
        <row r="1750">
          <cell r="B1750" t="str">
            <v>Carmarthenshire [Sir Gaerfyrddin GB-GFY]</v>
          </cell>
        </row>
        <row r="1751">
          <cell r="B1751" t="str">
            <v>Denbighshire [Sir Ddinbych GB-DDB]</v>
          </cell>
        </row>
        <row r="1752">
          <cell r="B1752" t="str">
            <v>Flintshire [Sir y Fflint GB-FFL]</v>
          </cell>
        </row>
        <row r="1753">
          <cell r="B1753" t="str">
            <v>Merthyr Tydfil [Merthyr Tudful GB-MTU]</v>
          </cell>
        </row>
        <row r="1754">
          <cell r="B1754" t="str">
            <v>Powys</v>
          </cell>
        </row>
        <row r="1755">
          <cell r="B1755" t="str">
            <v>Vale of Glamorgan, The [Bro Morgannwg GB-BMG]</v>
          </cell>
        </row>
        <row r="1756">
          <cell r="B1756" t="str">
            <v>Isle of Anglesey [Sir Ynys Môn GB-YNM]</v>
          </cell>
        </row>
        <row r="1757">
          <cell r="B1757" t="str">
            <v>Caerphilly [Caerffili GB-CAF]</v>
          </cell>
        </row>
        <row r="1758">
          <cell r="B1758" t="str">
            <v>Gwynedd</v>
          </cell>
        </row>
        <row r="1759">
          <cell r="B1759" t="str">
            <v>Wrexham [Wrecsam GB-WRC]</v>
          </cell>
        </row>
        <row r="1760">
          <cell r="B1760" t="str">
            <v>Ceredigion [Sir Ceredigion]</v>
          </cell>
        </row>
        <row r="1761">
          <cell r="B1761" t="str">
            <v>Monmouthshire [Sir Fynwy GB-FYN]</v>
          </cell>
        </row>
        <row r="1762">
          <cell r="B1762" t="str">
            <v>Pembrokeshire [Sir Benfro GB-BNF]</v>
          </cell>
        </row>
        <row r="1763">
          <cell r="B1763" t="str">
            <v>Torfaen [Tor-faen]</v>
          </cell>
        </row>
        <row r="1764">
          <cell r="B1764" t="str">
            <v>Cardiff [Caerdydd GB-CRD]</v>
          </cell>
        </row>
        <row r="1765">
          <cell r="B1765" t="str">
            <v>Swansea [Abertawe GB-ATA]</v>
          </cell>
        </row>
        <row r="1766">
          <cell r="B1766" t="str">
            <v>Bridgend [Pen-y-bont ar Ogwr GB-POG]</v>
          </cell>
        </row>
        <row r="1767">
          <cell r="B1767" t="str">
            <v>Northern Ireland</v>
          </cell>
        </row>
        <row r="1768">
          <cell r="B1768" t="str">
            <v>Belfast</v>
          </cell>
        </row>
        <row r="1769">
          <cell r="B1769" t="str">
            <v>Antrim and Newtownabbey</v>
          </cell>
        </row>
        <row r="1770">
          <cell r="B1770" t="str">
            <v>Ards and North Down</v>
          </cell>
        </row>
        <row r="1771">
          <cell r="B1771" t="str">
            <v>Armagh, Banbridge and Craigavon</v>
          </cell>
        </row>
        <row r="1772">
          <cell r="B1772" t="str">
            <v>Causeway Coast and Glens</v>
          </cell>
        </row>
        <row r="1773">
          <cell r="B1773" t="str">
            <v>Derry and Strabane</v>
          </cell>
        </row>
        <row r="1774">
          <cell r="B1774" t="str">
            <v>Fermanagh and Omagh</v>
          </cell>
        </row>
        <row r="1775">
          <cell r="B1775" t="str">
            <v>Lisburn and Castlereagh</v>
          </cell>
        </row>
        <row r="1776">
          <cell r="B1776" t="str">
            <v>Mid and East Antrim</v>
          </cell>
        </row>
        <row r="1777">
          <cell r="B1777" t="str">
            <v>Mid Ulster</v>
          </cell>
        </row>
        <row r="1778">
          <cell r="B1778" t="str">
            <v>Newry, Mourne and Down</v>
          </cell>
        </row>
        <row r="1779">
          <cell r="B1779" t="str">
            <v>Saint John</v>
          </cell>
        </row>
        <row r="1780">
          <cell r="B1780" t="str">
            <v>Southern Grenadine Islands</v>
          </cell>
        </row>
        <row r="1781">
          <cell r="B1781" t="str">
            <v>Saint David</v>
          </cell>
        </row>
        <row r="1782">
          <cell r="B1782" t="str">
            <v>Saint Mark</v>
          </cell>
        </row>
        <row r="1783">
          <cell r="B1783" t="str">
            <v>Saint Andrew</v>
          </cell>
        </row>
        <row r="1784">
          <cell r="B1784" t="str">
            <v>Saint George</v>
          </cell>
        </row>
        <row r="1785">
          <cell r="B1785" t="str">
            <v>Saint Patrick</v>
          </cell>
        </row>
        <row r="1786">
          <cell r="B1786" t="str">
            <v>Abkhazia</v>
          </cell>
        </row>
        <row r="1787">
          <cell r="B1787" t="str">
            <v>Ajaria</v>
          </cell>
        </row>
        <row r="1788">
          <cell r="B1788" t="str">
            <v>Mtskheta-Mtianeti</v>
          </cell>
        </row>
        <row r="1789">
          <cell r="B1789" t="str">
            <v>Samegrelo-Zemo Svaneti</v>
          </cell>
        </row>
        <row r="1790">
          <cell r="B1790" t="str">
            <v>Shida Kartli</v>
          </cell>
        </row>
        <row r="1791">
          <cell r="B1791" t="str">
            <v>Imereti</v>
          </cell>
        </row>
        <row r="1792">
          <cell r="B1792" t="str">
            <v>Samtskhe-Javakheti</v>
          </cell>
        </row>
        <row r="1793">
          <cell r="B1793" t="str">
            <v>Guria</v>
          </cell>
        </row>
        <row r="1794">
          <cell r="B1794" t="str">
            <v>Rach'a-Lechkhumi-Kvemo Svaneti</v>
          </cell>
        </row>
        <row r="1795">
          <cell r="B1795" t="str">
            <v>Tbilisi</v>
          </cell>
        </row>
        <row r="1796">
          <cell r="B1796" t="str">
            <v>K'akheti</v>
          </cell>
        </row>
        <row r="1797">
          <cell r="B1797" t="str">
            <v>Kvemo Kartli</v>
          </cell>
        </row>
        <row r="1798">
          <cell r="B1798" t="str">
            <v>Western</v>
          </cell>
        </row>
        <row r="1799">
          <cell r="B1799" t="str">
            <v>Eastern</v>
          </cell>
        </row>
        <row r="1800">
          <cell r="B1800" t="str">
            <v>Central</v>
          </cell>
        </row>
        <row r="1801">
          <cell r="B1801" t="str">
            <v>Northern</v>
          </cell>
        </row>
        <row r="1802">
          <cell r="B1802" t="str">
            <v>Brong-Ahafo</v>
          </cell>
        </row>
        <row r="1803">
          <cell r="B1803" t="str">
            <v>Volta</v>
          </cell>
        </row>
        <row r="1804">
          <cell r="B1804" t="str">
            <v>Upper West</v>
          </cell>
        </row>
        <row r="1805">
          <cell r="B1805" t="str">
            <v>Ashanti</v>
          </cell>
        </row>
        <row r="1806">
          <cell r="B1806" t="str">
            <v>Greater Accra</v>
          </cell>
        </row>
        <row r="1807">
          <cell r="B1807" t="str">
            <v>Upper East</v>
          </cell>
        </row>
        <row r="1808">
          <cell r="B1808" t="str">
            <v>Qeqqata Kommunia</v>
          </cell>
        </row>
        <row r="1809">
          <cell r="B1809" t="str">
            <v>Avannaata Kommunia</v>
          </cell>
        </row>
        <row r="1810">
          <cell r="B1810" t="str">
            <v>Kommune Qeqertalik</v>
          </cell>
        </row>
        <row r="1811">
          <cell r="B1811" t="str">
            <v>Kommune Kujalleq</v>
          </cell>
        </row>
        <row r="1812">
          <cell r="B1812" t="str">
            <v>Kommuneqarfik Sermersooq</v>
          </cell>
        </row>
        <row r="1813">
          <cell r="B1813" t="str">
            <v>Central River</v>
          </cell>
        </row>
        <row r="1814">
          <cell r="B1814" t="str">
            <v>Upper River</v>
          </cell>
        </row>
        <row r="1815">
          <cell r="B1815" t="str">
            <v>Western</v>
          </cell>
        </row>
        <row r="1816">
          <cell r="B1816" t="str">
            <v>Lower River</v>
          </cell>
        </row>
        <row r="1817">
          <cell r="B1817" t="str">
            <v>Banjul</v>
          </cell>
        </row>
        <row r="1818">
          <cell r="B1818" t="str">
            <v>North Bank</v>
          </cell>
        </row>
        <row r="1819">
          <cell r="B1819" t="str">
            <v>Mamou</v>
          </cell>
        </row>
        <row r="1820">
          <cell r="B1820" t="str">
            <v>Dalaba</v>
          </cell>
        </row>
        <row r="1821">
          <cell r="B1821" t="str">
            <v>Pita</v>
          </cell>
        </row>
        <row r="1822">
          <cell r="B1822" t="str">
            <v>Mamou</v>
          </cell>
        </row>
        <row r="1823">
          <cell r="B1823" t="str">
            <v>Conakry</v>
          </cell>
        </row>
        <row r="1824">
          <cell r="B1824" t="str">
            <v>Kankan</v>
          </cell>
        </row>
        <row r="1825">
          <cell r="B1825" t="str">
            <v>Siguiri</v>
          </cell>
        </row>
        <row r="1826">
          <cell r="B1826" t="str">
            <v>Mandiana</v>
          </cell>
        </row>
        <row r="1827">
          <cell r="B1827" t="str">
            <v>Kankan</v>
          </cell>
        </row>
        <row r="1828">
          <cell r="B1828" t="str">
            <v>Kérouané</v>
          </cell>
        </row>
        <row r="1829">
          <cell r="B1829" t="str">
            <v>Kouroussa</v>
          </cell>
        </row>
        <row r="1830">
          <cell r="B1830" t="str">
            <v>Labé</v>
          </cell>
        </row>
        <row r="1831">
          <cell r="B1831" t="str">
            <v>Koubia</v>
          </cell>
        </row>
        <row r="1832">
          <cell r="B1832" t="str">
            <v>Mali</v>
          </cell>
        </row>
        <row r="1833">
          <cell r="B1833" t="str">
            <v>Tougué</v>
          </cell>
        </row>
        <row r="1834">
          <cell r="B1834" t="str">
            <v>Lélouma</v>
          </cell>
        </row>
        <row r="1835">
          <cell r="B1835" t="str">
            <v>Labé</v>
          </cell>
        </row>
        <row r="1836">
          <cell r="B1836" t="str">
            <v>Boké</v>
          </cell>
        </row>
        <row r="1837">
          <cell r="B1837" t="str">
            <v>Boké</v>
          </cell>
        </row>
        <row r="1838">
          <cell r="B1838" t="str">
            <v>Boffa</v>
          </cell>
        </row>
        <row r="1839">
          <cell r="B1839" t="str">
            <v>Gaoual</v>
          </cell>
        </row>
        <row r="1840">
          <cell r="B1840" t="str">
            <v>Fria</v>
          </cell>
        </row>
        <row r="1841">
          <cell r="B1841" t="str">
            <v>Koundara</v>
          </cell>
        </row>
        <row r="1842">
          <cell r="B1842" t="str">
            <v>Faranah</v>
          </cell>
        </row>
        <row r="1843">
          <cell r="B1843" t="str">
            <v>Faranah</v>
          </cell>
        </row>
        <row r="1844">
          <cell r="B1844" t="str">
            <v>Dinguiraye</v>
          </cell>
        </row>
        <row r="1845">
          <cell r="B1845" t="str">
            <v>Dabola</v>
          </cell>
        </row>
        <row r="1846">
          <cell r="B1846" t="str">
            <v>Kissidougou</v>
          </cell>
        </row>
        <row r="1847">
          <cell r="B1847" t="str">
            <v>Kindia</v>
          </cell>
        </row>
        <row r="1848">
          <cell r="B1848" t="str">
            <v>Kindia</v>
          </cell>
        </row>
        <row r="1849">
          <cell r="B1849" t="str">
            <v>Dubréka</v>
          </cell>
        </row>
        <row r="1850">
          <cell r="B1850" t="str">
            <v>Coyah</v>
          </cell>
        </row>
        <row r="1851">
          <cell r="B1851" t="str">
            <v>Forécariah</v>
          </cell>
        </row>
        <row r="1852">
          <cell r="B1852" t="str">
            <v>Télimélé</v>
          </cell>
        </row>
        <row r="1853">
          <cell r="B1853" t="str">
            <v>Nzérékoré</v>
          </cell>
        </row>
        <row r="1854">
          <cell r="B1854" t="str">
            <v>Macenta</v>
          </cell>
        </row>
        <row r="1855">
          <cell r="B1855" t="str">
            <v>Lola</v>
          </cell>
        </row>
        <row r="1856">
          <cell r="B1856" t="str">
            <v>Yomou</v>
          </cell>
        </row>
        <row r="1857">
          <cell r="B1857" t="str">
            <v>Beyla</v>
          </cell>
        </row>
        <row r="1858">
          <cell r="B1858" t="str">
            <v>Guékédou</v>
          </cell>
        </row>
        <row r="1859">
          <cell r="B1859" t="str">
            <v>Nzérékoré</v>
          </cell>
        </row>
        <row r="1860">
          <cell r="B1860" t="str">
            <v>Región Continental</v>
          </cell>
        </row>
        <row r="1861">
          <cell r="B1861" t="str">
            <v>Região Continental</v>
          </cell>
        </row>
        <row r="1862">
          <cell r="B1862" t="str">
            <v>Région Continentale</v>
          </cell>
        </row>
        <row r="1863">
          <cell r="B1863" t="str">
            <v>Kié-Ntem</v>
          </cell>
        </row>
        <row r="1864">
          <cell r="B1864" t="str">
            <v>Kié-Ntem</v>
          </cell>
        </row>
        <row r="1865">
          <cell r="B1865" t="str">
            <v>Kié-Ntem</v>
          </cell>
        </row>
        <row r="1866">
          <cell r="B1866" t="str">
            <v>Centro Sul</v>
          </cell>
        </row>
        <row r="1867">
          <cell r="B1867" t="str">
            <v>Centro Sud</v>
          </cell>
        </row>
        <row r="1868">
          <cell r="B1868" t="str">
            <v>Centro Sur</v>
          </cell>
        </row>
        <row r="1869">
          <cell r="B1869" t="str">
            <v>Littoral</v>
          </cell>
        </row>
        <row r="1870">
          <cell r="B1870" t="str">
            <v>Litoral</v>
          </cell>
        </row>
        <row r="1871">
          <cell r="B1871" t="str">
            <v>Litoral</v>
          </cell>
        </row>
        <row r="1872">
          <cell r="B1872" t="str">
            <v>Wele-Nzas</v>
          </cell>
        </row>
        <row r="1873">
          <cell r="B1873" t="str">
            <v>Wele-Nzas</v>
          </cell>
        </row>
        <row r="1874">
          <cell r="B1874" t="str">
            <v>Wele-Nzas</v>
          </cell>
        </row>
        <row r="1875">
          <cell r="B1875" t="str">
            <v>Région Insulaire</v>
          </cell>
        </row>
        <row r="1876">
          <cell r="B1876" t="str">
            <v>Región Insular</v>
          </cell>
        </row>
        <row r="1877">
          <cell r="B1877" t="str">
            <v>Região Insular</v>
          </cell>
        </row>
        <row r="1878">
          <cell r="B1878" t="str">
            <v>Annobón</v>
          </cell>
        </row>
        <row r="1879">
          <cell r="B1879" t="str">
            <v>Annobon</v>
          </cell>
        </row>
        <row r="1880">
          <cell r="B1880" t="str">
            <v>Ano Bom</v>
          </cell>
        </row>
        <row r="1881">
          <cell r="B1881" t="str">
            <v>Bioko Norte</v>
          </cell>
        </row>
        <row r="1882">
          <cell r="B1882" t="str">
            <v>Bioko Nord</v>
          </cell>
        </row>
        <row r="1883">
          <cell r="B1883" t="str">
            <v>Bioko Norte</v>
          </cell>
        </row>
        <row r="1884">
          <cell r="B1884" t="str">
            <v>Bioko Sud</v>
          </cell>
        </row>
        <row r="1885">
          <cell r="B1885" t="str">
            <v>Bioko Sul</v>
          </cell>
        </row>
        <row r="1886">
          <cell r="B1886" t="str">
            <v>Bioko Sur</v>
          </cell>
        </row>
        <row r="1887">
          <cell r="B1887" t="str">
            <v>Dytikí Makedonía</v>
          </cell>
        </row>
        <row r="1888">
          <cell r="B1888" t="str">
            <v>Stereá Elláda</v>
          </cell>
        </row>
        <row r="1889">
          <cell r="B1889" t="str">
            <v>Anatolikí Makedonía kai Thráki</v>
          </cell>
        </row>
        <row r="1890">
          <cell r="B1890" t="str">
            <v>Kentrikí Makedonía</v>
          </cell>
        </row>
        <row r="1891">
          <cell r="B1891" t="str">
            <v>Ionía Nísia</v>
          </cell>
        </row>
        <row r="1892">
          <cell r="B1892" t="str">
            <v>Ágion Óros</v>
          </cell>
        </row>
        <row r="1893">
          <cell r="B1893" t="str">
            <v>Thessalía</v>
          </cell>
        </row>
        <row r="1894">
          <cell r="B1894" t="str">
            <v>Voreío Aigaío</v>
          </cell>
        </row>
        <row r="1895">
          <cell r="B1895" t="str">
            <v>Attikí</v>
          </cell>
        </row>
        <row r="1896">
          <cell r="B1896" t="str">
            <v>Notío Aigaío</v>
          </cell>
        </row>
        <row r="1897">
          <cell r="B1897" t="str">
            <v>Ípeiros</v>
          </cell>
        </row>
        <row r="1898">
          <cell r="B1898" t="str">
            <v>Dytikí Elláda</v>
          </cell>
        </row>
        <row r="1899">
          <cell r="B1899" t="str">
            <v>Peloponnísos</v>
          </cell>
        </row>
        <row r="1900">
          <cell r="B1900" t="str">
            <v>Kríti</v>
          </cell>
        </row>
        <row r="1901">
          <cell r="B1901" t="str">
            <v>Chimaltenango</v>
          </cell>
        </row>
        <row r="1902">
          <cell r="B1902" t="str">
            <v>Escuintla</v>
          </cell>
        </row>
        <row r="1903">
          <cell r="B1903" t="str">
            <v>Izabal</v>
          </cell>
        </row>
        <row r="1904">
          <cell r="B1904" t="str">
            <v>Petén</v>
          </cell>
        </row>
        <row r="1905">
          <cell r="B1905" t="str">
            <v>Totonicapán</v>
          </cell>
        </row>
        <row r="1906">
          <cell r="B1906" t="str">
            <v>Guatemala</v>
          </cell>
        </row>
        <row r="1907">
          <cell r="B1907" t="str">
            <v>Zacapa</v>
          </cell>
        </row>
        <row r="1908">
          <cell r="B1908" t="str">
            <v>Quetzaltenango</v>
          </cell>
        </row>
        <row r="1909">
          <cell r="B1909" t="str">
            <v>Retalhuleu</v>
          </cell>
        </row>
        <row r="1910">
          <cell r="B1910" t="str">
            <v>Huehuetenango</v>
          </cell>
        </row>
        <row r="1911">
          <cell r="B1911" t="str">
            <v>Sololá</v>
          </cell>
        </row>
        <row r="1912">
          <cell r="B1912" t="str">
            <v>Santa Rosa</v>
          </cell>
        </row>
        <row r="1913">
          <cell r="B1913" t="str">
            <v>Suchitepéquez</v>
          </cell>
        </row>
        <row r="1914">
          <cell r="B1914" t="str">
            <v>El Progreso</v>
          </cell>
        </row>
        <row r="1915">
          <cell r="B1915" t="str">
            <v>Jalapa</v>
          </cell>
        </row>
        <row r="1916">
          <cell r="B1916" t="str">
            <v>Jutiapa</v>
          </cell>
        </row>
        <row r="1917">
          <cell r="B1917" t="str">
            <v>Sacatepéquez</v>
          </cell>
        </row>
        <row r="1918">
          <cell r="B1918" t="str">
            <v>San Marcos</v>
          </cell>
        </row>
        <row r="1919">
          <cell r="B1919" t="str">
            <v>Chiquimula</v>
          </cell>
        </row>
        <row r="1920">
          <cell r="B1920" t="str">
            <v>Quiché</v>
          </cell>
        </row>
        <row r="1921">
          <cell r="B1921" t="str">
            <v>Alta Verapaz</v>
          </cell>
        </row>
        <row r="1922">
          <cell r="B1922" t="str">
            <v>Baja Verapaz</v>
          </cell>
        </row>
        <row r="1923">
          <cell r="B1923" t="str">
            <v>Leste</v>
          </cell>
        </row>
        <row r="1924">
          <cell r="B1924" t="str">
            <v>Gabú</v>
          </cell>
        </row>
        <row r="1925">
          <cell r="B1925" t="str">
            <v>Bafatá</v>
          </cell>
        </row>
        <row r="1926">
          <cell r="B1926" t="str">
            <v>Bissau</v>
          </cell>
        </row>
        <row r="1927">
          <cell r="B1927" t="str">
            <v>Norte</v>
          </cell>
        </row>
        <row r="1928">
          <cell r="B1928" t="str">
            <v>Oio</v>
          </cell>
        </row>
        <row r="1929">
          <cell r="B1929" t="str">
            <v>Cacheu</v>
          </cell>
        </row>
        <row r="1930">
          <cell r="B1930" t="str">
            <v>Biombo</v>
          </cell>
        </row>
        <row r="1931">
          <cell r="B1931" t="str">
            <v>Sul</v>
          </cell>
        </row>
        <row r="1932">
          <cell r="B1932" t="str">
            <v>Tombali</v>
          </cell>
        </row>
        <row r="1933">
          <cell r="B1933" t="str">
            <v>Bolama</v>
          </cell>
        </row>
        <row r="1934">
          <cell r="B1934" t="str">
            <v>Quinara</v>
          </cell>
        </row>
        <row r="1935">
          <cell r="B1935" t="str">
            <v>East Berbice-Corentyne</v>
          </cell>
        </row>
        <row r="1936">
          <cell r="B1936" t="str">
            <v>Upper Demerara-Berbice</v>
          </cell>
        </row>
        <row r="1937">
          <cell r="B1937" t="str">
            <v>Pomeroon-Supenaam</v>
          </cell>
        </row>
        <row r="1938">
          <cell r="B1938" t="str">
            <v>Upper Takutu-Upper Essequibo</v>
          </cell>
        </row>
        <row r="1939">
          <cell r="B1939" t="str">
            <v>Barima-Waini</v>
          </cell>
        </row>
        <row r="1940">
          <cell r="B1940" t="str">
            <v>Cuyuni-Mazaruni</v>
          </cell>
        </row>
        <row r="1941">
          <cell r="B1941" t="str">
            <v>Demerara-Mahaica</v>
          </cell>
        </row>
        <row r="1942">
          <cell r="B1942" t="str">
            <v>Potaro-Siparuni</v>
          </cell>
        </row>
        <row r="1943">
          <cell r="B1943" t="str">
            <v>Essequibo Islands-West Demerara</v>
          </cell>
        </row>
        <row r="1944">
          <cell r="B1944" t="str">
            <v>Mahaica-Berbice</v>
          </cell>
        </row>
        <row r="1945">
          <cell r="B1945" t="str">
            <v>Copán</v>
          </cell>
        </row>
        <row r="1946">
          <cell r="B1946" t="str">
            <v>La Paz</v>
          </cell>
        </row>
        <row r="1947">
          <cell r="B1947" t="str">
            <v>Santa Bárbara</v>
          </cell>
        </row>
        <row r="1948">
          <cell r="B1948" t="str">
            <v>Colón</v>
          </cell>
        </row>
        <row r="1949">
          <cell r="B1949" t="str">
            <v>Yoro</v>
          </cell>
        </row>
        <row r="1950">
          <cell r="B1950" t="str">
            <v>Valle</v>
          </cell>
        </row>
        <row r="1951">
          <cell r="B1951" t="str">
            <v>Comayagua</v>
          </cell>
        </row>
        <row r="1952">
          <cell r="B1952" t="str">
            <v>Lempira</v>
          </cell>
        </row>
        <row r="1953">
          <cell r="B1953" t="str">
            <v>Choluteca</v>
          </cell>
        </row>
        <row r="1954">
          <cell r="B1954" t="str">
            <v>Gracias a Dios</v>
          </cell>
        </row>
        <row r="1955">
          <cell r="B1955" t="str">
            <v>Islas de la Bahía</v>
          </cell>
        </row>
        <row r="1956">
          <cell r="B1956" t="str">
            <v>Olancho</v>
          </cell>
        </row>
        <row r="1957">
          <cell r="B1957" t="str">
            <v>El Paraíso</v>
          </cell>
        </row>
        <row r="1958">
          <cell r="B1958" t="str">
            <v>Atlántida</v>
          </cell>
        </row>
        <row r="1959">
          <cell r="B1959" t="str">
            <v>Cortés</v>
          </cell>
        </row>
        <row r="1960">
          <cell r="B1960" t="str">
            <v>Francisco Morazán</v>
          </cell>
        </row>
        <row r="1961">
          <cell r="B1961" t="str">
            <v>Intibucá</v>
          </cell>
        </row>
        <row r="1962">
          <cell r="B1962" t="str">
            <v>Ocotepeque</v>
          </cell>
        </row>
        <row r="1963">
          <cell r="B1963" t="str">
            <v>Zadarska županija</v>
          </cell>
        </row>
        <row r="1964">
          <cell r="B1964" t="str">
            <v>Zagrebačka županija</v>
          </cell>
        </row>
        <row r="1965">
          <cell r="B1965" t="str">
            <v>Koprivničko-križevačka županija</v>
          </cell>
        </row>
        <row r="1966">
          <cell r="B1966" t="str">
            <v>Splitsko-dalmatinska županija</v>
          </cell>
        </row>
        <row r="1967">
          <cell r="B1967" t="str">
            <v>Grad Zagreb</v>
          </cell>
        </row>
        <row r="1968">
          <cell r="B1968" t="str">
            <v>Karlovačka županija</v>
          </cell>
        </row>
        <row r="1969">
          <cell r="B1969" t="str">
            <v>Dubrovačko-neretvanska županija</v>
          </cell>
        </row>
        <row r="1970">
          <cell r="B1970" t="str">
            <v>Virovitičko-podravska županija</v>
          </cell>
        </row>
        <row r="1971">
          <cell r="B1971" t="str">
            <v>Osječko-baranjska županija</v>
          </cell>
        </row>
        <row r="1972">
          <cell r="B1972" t="str">
            <v>Vukovarsko-srijemska županija</v>
          </cell>
        </row>
        <row r="1973">
          <cell r="B1973" t="str">
            <v>Krapinsko-zagorska županija</v>
          </cell>
        </row>
        <row r="1974">
          <cell r="B1974" t="str">
            <v>Ličko-senjska županija</v>
          </cell>
        </row>
        <row r="1975">
          <cell r="B1975" t="str">
            <v>Brodsko-posavska županija</v>
          </cell>
        </row>
        <row r="1976">
          <cell r="B1976" t="str">
            <v>Istarska županija</v>
          </cell>
        </row>
        <row r="1977">
          <cell r="B1977" t="str">
            <v>Sisačko-moslavačka županija</v>
          </cell>
        </row>
        <row r="1978">
          <cell r="B1978" t="str">
            <v>Varaždinska županija</v>
          </cell>
        </row>
        <row r="1979">
          <cell r="B1979" t="str">
            <v>Primorsko-goranska županija</v>
          </cell>
        </row>
        <row r="1980">
          <cell r="B1980" t="str">
            <v>Šibensko-kninska županija</v>
          </cell>
        </row>
        <row r="1981">
          <cell r="B1981" t="str">
            <v>Bjelovarsko-bilogorska županija</v>
          </cell>
        </row>
        <row r="1982">
          <cell r="B1982" t="str">
            <v>Međimurska županija</v>
          </cell>
        </row>
        <row r="1983">
          <cell r="B1983" t="str">
            <v>Požeško-slavonska županija</v>
          </cell>
        </row>
        <row r="1984">
          <cell r="B1984" t="str">
            <v>Nord-Ouest</v>
          </cell>
        </row>
        <row r="1985">
          <cell r="B1985" t="str">
            <v>Nòdwès</v>
          </cell>
        </row>
        <row r="1986">
          <cell r="B1986" t="str">
            <v>Nòdès</v>
          </cell>
        </row>
        <row r="1987">
          <cell r="B1987" t="str">
            <v>Nord-Est</v>
          </cell>
        </row>
        <row r="1988">
          <cell r="B1988" t="str">
            <v>Lwès</v>
          </cell>
        </row>
        <row r="1989">
          <cell r="B1989" t="str">
            <v>Ouest</v>
          </cell>
        </row>
        <row r="1990">
          <cell r="B1990" t="str">
            <v>Grandans</v>
          </cell>
        </row>
        <row r="1991">
          <cell r="B1991" t="str">
            <v>Grande’Anse</v>
          </cell>
        </row>
        <row r="1992">
          <cell r="B1992" t="str">
            <v>Nò</v>
          </cell>
        </row>
        <row r="1993">
          <cell r="B1993" t="str">
            <v>Nord</v>
          </cell>
        </row>
        <row r="1994">
          <cell r="B1994" t="str">
            <v>Sid</v>
          </cell>
        </row>
        <row r="1995">
          <cell r="B1995" t="str">
            <v>Sud</v>
          </cell>
        </row>
        <row r="1996">
          <cell r="B1996" t="str">
            <v>Sud-Est</v>
          </cell>
        </row>
        <row r="1997">
          <cell r="B1997" t="str">
            <v>Sidès</v>
          </cell>
        </row>
        <row r="1998">
          <cell r="B1998" t="str">
            <v>Nip</v>
          </cell>
        </row>
        <row r="1999">
          <cell r="B1999" t="str">
            <v>Nippes</v>
          </cell>
        </row>
        <row r="2000">
          <cell r="B2000" t="str">
            <v>Artibonite</v>
          </cell>
        </row>
        <row r="2001">
          <cell r="B2001" t="str">
            <v>Latibonit</v>
          </cell>
        </row>
        <row r="2002">
          <cell r="B2002" t="str">
            <v>Sant</v>
          </cell>
        </row>
        <row r="2003">
          <cell r="B2003" t="str">
            <v>Centre</v>
          </cell>
        </row>
        <row r="2004">
          <cell r="B2004" t="str">
            <v>Nyíregyháza</v>
          </cell>
        </row>
        <row r="2005">
          <cell r="B2005" t="str">
            <v>Tatabánya</v>
          </cell>
        </row>
        <row r="2006">
          <cell r="B2006" t="str">
            <v>Fejér</v>
          </cell>
        </row>
        <row r="2007">
          <cell r="B2007" t="str">
            <v>Győr-Moson-Sopron</v>
          </cell>
        </row>
        <row r="2008">
          <cell r="B2008" t="str">
            <v>Miskolc</v>
          </cell>
        </row>
        <row r="2009">
          <cell r="B2009" t="str">
            <v>Pécs</v>
          </cell>
        </row>
        <row r="2010">
          <cell r="B2010" t="str">
            <v>Salgótarján</v>
          </cell>
        </row>
        <row r="2011">
          <cell r="B2011" t="str">
            <v>Vas</v>
          </cell>
        </row>
        <row r="2012">
          <cell r="B2012" t="str">
            <v>Baranya</v>
          </cell>
        </row>
        <row r="2013">
          <cell r="B2013" t="str">
            <v>Békéscsaba</v>
          </cell>
        </row>
        <row r="2014">
          <cell r="B2014" t="str">
            <v>Csongrád</v>
          </cell>
        </row>
        <row r="2015">
          <cell r="B2015" t="str">
            <v>Debrecen</v>
          </cell>
        </row>
        <row r="2016">
          <cell r="B2016" t="str">
            <v>Hajdú-Bihar</v>
          </cell>
        </row>
        <row r="2017">
          <cell r="B2017" t="str">
            <v>Pest</v>
          </cell>
        </row>
        <row r="2018">
          <cell r="B2018" t="str">
            <v>Sopron</v>
          </cell>
        </row>
        <row r="2019">
          <cell r="B2019" t="str">
            <v>Somogy</v>
          </cell>
        </row>
        <row r="2020">
          <cell r="B2020" t="str">
            <v>Békés</v>
          </cell>
        </row>
        <row r="2021">
          <cell r="B2021" t="str">
            <v>Jász-Nagykun-Szolnok</v>
          </cell>
        </row>
        <row r="2022">
          <cell r="B2022" t="str">
            <v>Szeged</v>
          </cell>
        </row>
        <row r="2023">
          <cell r="B2023" t="str">
            <v>Veszprém</v>
          </cell>
        </row>
        <row r="2024">
          <cell r="B2024" t="str">
            <v>Zala</v>
          </cell>
        </row>
        <row r="2025">
          <cell r="B2025" t="str">
            <v>Zalaegerszeg</v>
          </cell>
        </row>
        <row r="2026">
          <cell r="B2026" t="str">
            <v>Dunaújváros</v>
          </cell>
        </row>
        <row r="2027">
          <cell r="B2027" t="str">
            <v>Komárom-Esztergom</v>
          </cell>
        </row>
        <row r="2028">
          <cell r="B2028" t="str">
            <v>Székesfehérvár</v>
          </cell>
        </row>
        <row r="2029">
          <cell r="B2029" t="str">
            <v>Szekszárd</v>
          </cell>
        </row>
        <row r="2030">
          <cell r="B2030" t="str">
            <v>Borsod-Abaúj-Zemplén</v>
          </cell>
        </row>
        <row r="2031">
          <cell r="B2031" t="str">
            <v>Érd</v>
          </cell>
        </row>
        <row r="2032">
          <cell r="B2032" t="str">
            <v>Nagykanizsa</v>
          </cell>
        </row>
        <row r="2033">
          <cell r="B2033" t="str">
            <v>Nógrád</v>
          </cell>
        </row>
        <row r="2034">
          <cell r="B2034" t="str">
            <v>Bács-Kiskun</v>
          </cell>
        </row>
        <row r="2035">
          <cell r="B2035" t="str">
            <v>Eger</v>
          </cell>
        </row>
        <row r="2036">
          <cell r="B2036" t="str">
            <v>Győr</v>
          </cell>
        </row>
        <row r="2037">
          <cell r="B2037" t="str">
            <v>Heves</v>
          </cell>
        </row>
        <row r="2038">
          <cell r="B2038" t="str">
            <v>Kecskemét</v>
          </cell>
        </row>
        <row r="2039">
          <cell r="B2039" t="str">
            <v>Szabolcs-Szatmár-Bereg</v>
          </cell>
        </row>
        <row r="2040">
          <cell r="B2040" t="str">
            <v>Tolna</v>
          </cell>
        </row>
        <row r="2041">
          <cell r="B2041" t="str">
            <v>Budapest</v>
          </cell>
        </row>
        <row r="2042">
          <cell r="B2042" t="str">
            <v>Hódmezővásárhely</v>
          </cell>
        </row>
        <row r="2043">
          <cell r="B2043" t="str">
            <v>Kaposvár</v>
          </cell>
        </row>
        <row r="2044">
          <cell r="B2044" t="str">
            <v>Szombathely</v>
          </cell>
        </row>
        <row r="2045">
          <cell r="B2045" t="str">
            <v>Szolnok</v>
          </cell>
        </row>
        <row r="2046">
          <cell r="B2046" t="str">
            <v>Veszprém</v>
          </cell>
        </row>
        <row r="2047">
          <cell r="B2047" t="str">
            <v>Kalimantan</v>
          </cell>
        </row>
        <row r="2048">
          <cell r="B2048" t="str">
            <v>Kalimantan Utara</v>
          </cell>
        </row>
        <row r="2049">
          <cell r="B2049" t="str">
            <v>Kalimantan Tengah</v>
          </cell>
        </row>
        <row r="2050">
          <cell r="B2050" t="str">
            <v>Kalimantan Barat</v>
          </cell>
        </row>
        <row r="2051">
          <cell r="B2051" t="str">
            <v>Kalimantan Selatan</v>
          </cell>
        </row>
        <row r="2052">
          <cell r="B2052" t="str">
            <v>Kalimantan Timur</v>
          </cell>
        </row>
        <row r="2053">
          <cell r="B2053" t="str">
            <v>Jawa</v>
          </cell>
        </row>
        <row r="2054">
          <cell r="B2054" t="str">
            <v>Jawa Barat</v>
          </cell>
        </row>
        <row r="2055">
          <cell r="B2055" t="str">
            <v>Jawa Tengah</v>
          </cell>
        </row>
        <row r="2056">
          <cell r="B2056" t="str">
            <v>Jawa Timur</v>
          </cell>
        </row>
        <row r="2057">
          <cell r="B2057" t="str">
            <v>Banten</v>
          </cell>
        </row>
        <row r="2058">
          <cell r="B2058" t="str">
            <v>Yogyakarta</v>
          </cell>
        </row>
        <row r="2059">
          <cell r="B2059" t="str">
            <v>Jakarta Raya</v>
          </cell>
        </row>
        <row r="2060">
          <cell r="B2060" t="str">
            <v>Nusa Tenggara</v>
          </cell>
        </row>
        <row r="2061">
          <cell r="B2061" t="str">
            <v>Nusa Tenggara Timur</v>
          </cell>
        </row>
        <row r="2062">
          <cell r="B2062" t="str">
            <v>Nusa Tenggara Barat</v>
          </cell>
        </row>
        <row r="2063">
          <cell r="B2063" t="str">
            <v>Bali</v>
          </cell>
        </row>
        <row r="2064">
          <cell r="B2064" t="str">
            <v>Sumatera</v>
          </cell>
        </row>
        <row r="2065">
          <cell r="B2065" t="str">
            <v>Aceh</v>
          </cell>
        </row>
        <row r="2066">
          <cell r="B2066" t="str">
            <v>Kepulauan Bangka Belitung</v>
          </cell>
        </row>
        <row r="2067">
          <cell r="B2067" t="str">
            <v>Jambi</v>
          </cell>
        </row>
        <row r="2068">
          <cell r="B2068" t="str">
            <v>Bengkulu</v>
          </cell>
        </row>
        <row r="2069">
          <cell r="B2069" t="str">
            <v>Sumatera Barat</v>
          </cell>
        </row>
        <row r="2070">
          <cell r="B2070" t="str">
            <v>Sumatera Utara</v>
          </cell>
        </row>
        <row r="2071">
          <cell r="B2071" t="str">
            <v>Lampung</v>
          </cell>
        </row>
        <row r="2072">
          <cell r="B2072" t="str">
            <v>Kepulauan Riau</v>
          </cell>
        </row>
        <row r="2073">
          <cell r="B2073" t="str">
            <v>Riau</v>
          </cell>
        </row>
        <row r="2074">
          <cell r="B2074" t="str">
            <v>Sumatera Selatan</v>
          </cell>
        </row>
        <row r="2075">
          <cell r="B2075" t="str">
            <v>Papua</v>
          </cell>
        </row>
        <row r="2076">
          <cell r="B2076" t="str">
            <v>Papua</v>
          </cell>
        </row>
        <row r="2077">
          <cell r="B2077" t="str">
            <v>Papua Barat</v>
          </cell>
        </row>
        <row r="2078">
          <cell r="B2078" t="str">
            <v>Maluku</v>
          </cell>
        </row>
        <row r="2079">
          <cell r="B2079" t="str">
            <v>Maluku</v>
          </cell>
        </row>
        <row r="2080">
          <cell r="B2080" t="str">
            <v>Maluku Utara</v>
          </cell>
        </row>
        <row r="2081">
          <cell r="B2081" t="str">
            <v>Sulawesi</v>
          </cell>
        </row>
        <row r="2082">
          <cell r="B2082" t="str">
            <v>Sulawesi Utara</v>
          </cell>
        </row>
        <row r="2083">
          <cell r="B2083" t="str">
            <v>Sulawesi Barat</v>
          </cell>
        </row>
        <row r="2084">
          <cell r="B2084" t="str">
            <v>Sulawesi Tengah</v>
          </cell>
        </row>
        <row r="2085">
          <cell r="B2085" t="str">
            <v>Sulawesi Tenggara</v>
          </cell>
        </row>
        <row r="2086">
          <cell r="B2086" t="str">
            <v>Sulawesi Selatan</v>
          </cell>
        </row>
        <row r="2087">
          <cell r="B2087" t="str">
            <v>Gorontalo</v>
          </cell>
        </row>
        <row r="2088">
          <cell r="B2088" t="str">
            <v>Leinster</v>
          </cell>
        </row>
        <row r="2089">
          <cell r="B2089" t="str">
            <v>Laighin</v>
          </cell>
        </row>
        <row r="2090">
          <cell r="B2090" t="str">
            <v>Baile Átha Cliath</v>
          </cell>
        </row>
        <row r="2091">
          <cell r="B2091" t="str">
            <v>Dublin</v>
          </cell>
        </row>
        <row r="2092">
          <cell r="B2092" t="str">
            <v>Kildare</v>
          </cell>
        </row>
        <row r="2093">
          <cell r="B2093" t="str">
            <v>Cill Dara</v>
          </cell>
        </row>
        <row r="2094">
          <cell r="B2094" t="str">
            <v>An Longfort</v>
          </cell>
        </row>
        <row r="2095">
          <cell r="B2095" t="str">
            <v>Longford</v>
          </cell>
        </row>
        <row r="2096">
          <cell r="B2096" t="str">
            <v>Carlow</v>
          </cell>
        </row>
        <row r="2097">
          <cell r="B2097" t="str">
            <v>Ceatharlach</v>
          </cell>
        </row>
        <row r="2098">
          <cell r="B2098" t="str">
            <v>Cill Chainnigh</v>
          </cell>
        </row>
        <row r="2099">
          <cell r="B2099" t="str">
            <v>Kilkenny</v>
          </cell>
        </row>
        <row r="2100">
          <cell r="B2100" t="str">
            <v>Laois</v>
          </cell>
        </row>
        <row r="2101">
          <cell r="B2101" t="str">
            <v>Laois</v>
          </cell>
        </row>
        <row r="2102">
          <cell r="B2102" t="str">
            <v>An Mhí</v>
          </cell>
        </row>
        <row r="2103">
          <cell r="B2103" t="str">
            <v>Meath</v>
          </cell>
        </row>
        <row r="2104">
          <cell r="B2104" t="str">
            <v>Cill Mhantáin</v>
          </cell>
        </row>
        <row r="2105">
          <cell r="B2105" t="str">
            <v>Wicklow</v>
          </cell>
        </row>
        <row r="2106">
          <cell r="B2106" t="str">
            <v>Wexford</v>
          </cell>
        </row>
        <row r="2107">
          <cell r="B2107" t="str">
            <v>Loch Garman</v>
          </cell>
        </row>
        <row r="2108">
          <cell r="B2108" t="str">
            <v>Lú</v>
          </cell>
        </row>
        <row r="2109">
          <cell r="B2109" t="str">
            <v>Louth</v>
          </cell>
        </row>
        <row r="2110">
          <cell r="B2110" t="str">
            <v>An Iarmhí</v>
          </cell>
        </row>
        <row r="2111">
          <cell r="B2111" t="str">
            <v>Westmeath</v>
          </cell>
        </row>
        <row r="2112">
          <cell r="B2112" t="str">
            <v>Uíbh Fhailí</v>
          </cell>
        </row>
        <row r="2113">
          <cell r="B2113" t="str">
            <v>Offaly</v>
          </cell>
        </row>
        <row r="2114">
          <cell r="B2114" t="str">
            <v>Ulaidh</v>
          </cell>
        </row>
        <row r="2115">
          <cell r="B2115" t="str">
            <v>Ulster</v>
          </cell>
        </row>
        <row r="2116">
          <cell r="B2116" t="str">
            <v>Monaghan</v>
          </cell>
        </row>
        <row r="2117">
          <cell r="B2117" t="str">
            <v>Muineachán</v>
          </cell>
        </row>
        <row r="2118">
          <cell r="B2118" t="str">
            <v>Cavan</v>
          </cell>
        </row>
        <row r="2119">
          <cell r="B2119" t="str">
            <v>An Cabhán</v>
          </cell>
        </row>
        <row r="2120">
          <cell r="B2120" t="str">
            <v>Donegal</v>
          </cell>
        </row>
        <row r="2121">
          <cell r="B2121" t="str">
            <v>Dún na nGall</v>
          </cell>
        </row>
        <row r="2122">
          <cell r="B2122" t="str">
            <v>Connaught</v>
          </cell>
        </row>
        <row r="2123">
          <cell r="B2123" t="str">
            <v>Connacht</v>
          </cell>
        </row>
        <row r="2124">
          <cell r="B2124" t="str">
            <v>Galway</v>
          </cell>
        </row>
        <row r="2125">
          <cell r="B2125" t="str">
            <v>Gaillimh</v>
          </cell>
        </row>
        <row r="2126">
          <cell r="B2126" t="str">
            <v>Roscommon</v>
          </cell>
        </row>
        <row r="2127">
          <cell r="B2127" t="str">
            <v>Ros Comáin</v>
          </cell>
        </row>
        <row r="2128">
          <cell r="B2128" t="str">
            <v>Sligeach</v>
          </cell>
        </row>
        <row r="2129">
          <cell r="B2129" t="str">
            <v>Sligo</v>
          </cell>
        </row>
        <row r="2130">
          <cell r="B2130" t="str">
            <v>Liatroim</v>
          </cell>
        </row>
        <row r="2131">
          <cell r="B2131" t="str">
            <v>Leitrim</v>
          </cell>
        </row>
        <row r="2132">
          <cell r="B2132" t="str">
            <v>Mayo</v>
          </cell>
        </row>
        <row r="2133">
          <cell r="B2133" t="str">
            <v>Maigh Eo</v>
          </cell>
        </row>
        <row r="2134">
          <cell r="B2134" t="str">
            <v>An Mhumhain</v>
          </cell>
        </row>
        <row r="2135">
          <cell r="B2135" t="str">
            <v>Munster</v>
          </cell>
        </row>
        <row r="2136">
          <cell r="B2136" t="str">
            <v>An Clár</v>
          </cell>
        </row>
        <row r="2137">
          <cell r="B2137" t="str">
            <v>Clare</v>
          </cell>
        </row>
        <row r="2138">
          <cell r="B2138" t="str">
            <v>Corcaigh</v>
          </cell>
        </row>
        <row r="2139">
          <cell r="B2139" t="str">
            <v>Cork</v>
          </cell>
        </row>
        <row r="2140">
          <cell r="B2140" t="str">
            <v>Tiobraid Árann</v>
          </cell>
        </row>
        <row r="2141">
          <cell r="B2141" t="str">
            <v>Tipperary</v>
          </cell>
        </row>
        <row r="2142">
          <cell r="B2142" t="str">
            <v>Port Láirge</v>
          </cell>
        </row>
        <row r="2143">
          <cell r="B2143" t="str">
            <v>Waterford</v>
          </cell>
        </row>
        <row r="2144">
          <cell r="B2144" t="str">
            <v>Limerick</v>
          </cell>
        </row>
        <row r="2145">
          <cell r="B2145" t="str">
            <v>Luimneach</v>
          </cell>
        </row>
        <row r="2146">
          <cell r="B2146" t="str">
            <v>Ciarraí</v>
          </cell>
        </row>
        <row r="2147">
          <cell r="B2147" t="str">
            <v>Kerry</v>
          </cell>
        </row>
        <row r="2148">
          <cell r="B2148" t="str">
            <v>Al Janūbī</v>
          </cell>
        </row>
        <row r="2149">
          <cell r="B2149" t="str">
            <v>HaDarom</v>
          </cell>
        </row>
        <row r="2150">
          <cell r="B2150" t="str">
            <v>Ḩayfā</v>
          </cell>
        </row>
        <row r="2151">
          <cell r="B2151" t="str">
            <v>H̱efa</v>
          </cell>
        </row>
        <row r="2152">
          <cell r="B2152" t="str">
            <v>Al Quds</v>
          </cell>
        </row>
        <row r="2153">
          <cell r="B2153" t="str">
            <v>Yerushalayim</v>
          </cell>
        </row>
        <row r="2154">
          <cell r="B2154" t="str">
            <v>Al Awsaţ</v>
          </cell>
        </row>
        <row r="2155">
          <cell r="B2155" t="str">
            <v>HaMerkaz</v>
          </cell>
        </row>
        <row r="2156">
          <cell r="B2156" t="str">
            <v>Ash Shamālī</v>
          </cell>
        </row>
        <row r="2157">
          <cell r="B2157" t="str">
            <v>HaTsafon</v>
          </cell>
        </row>
        <row r="2158">
          <cell r="B2158" t="str">
            <v>Tall Abīb</v>
          </cell>
        </row>
        <row r="2159">
          <cell r="B2159" t="str">
            <v>Tel Aviv</v>
          </cell>
        </row>
        <row r="2160">
          <cell r="B2160" t="str">
            <v>Andaman and Nicobar Islands</v>
          </cell>
        </row>
        <row r="2161">
          <cell r="B2161" t="str">
            <v>Andhra Pradesh</v>
          </cell>
        </row>
        <row r="2162">
          <cell r="B2162" t="str">
            <v>Arunachal Pradesh</v>
          </cell>
        </row>
        <row r="2163">
          <cell r="B2163" t="str">
            <v>Karnataka</v>
          </cell>
        </row>
        <row r="2164">
          <cell r="B2164" t="str">
            <v>Kerala</v>
          </cell>
        </row>
        <row r="2165">
          <cell r="B2165" t="str">
            <v>Lakshadweep</v>
          </cell>
        </row>
        <row r="2166">
          <cell r="B2166" t="str">
            <v>Maharashtra</v>
          </cell>
        </row>
        <row r="2167">
          <cell r="B2167" t="str">
            <v>Odisha</v>
          </cell>
        </row>
        <row r="2168">
          <cell r="B2168" t="str">
            <v>Bihar</v>
          </cell>
        </row>
        <row r="2169">
          <cell r="B2169" t="str">
            <v>Tripura</v>
          </cell>
        </row>
        <row r="2170">
          <cell r="B2170" t="str">
            <v>West Bengal</v>
          </cell>
        </row>
        <row r="2171">
          <cell r="B2171" t="str">
            <v>Chhattisgarh</v>
          </cell>
        </row>
        <row r="2172">
          <cell r="B2172" t="str">
            <v>Haryana</v>
          </cell>
        </row>
        <row r="2173">
          <cell r="B2173" t="str">
            <v>Uttar Pradesh</v>
          </cell>
        </row>
        <row r="2174">
          <cell r="B2174" t="str">
            <v>Daman and Diu</v>
          </cell>
        </row>
        <row r="2175">
          <cell r="B2175" t="str">
            <v>Himachal Pradesh</v>
          </cell>
        </row>
        <row r="2176">
          <cell r="B2176" t="str">
            <v>Jharkhand</v>
          </cell>
        </row>
        <row r="2177">
          <cell r="B2177" t="str">
            <v>Jammu and Kashmir</v>
          </cell>
        </row>
        <row r="2178">
          <cell r="B2178" t="str">
            <v>Nagaland</v>
          </cell>
        </row>
        <row r="2179">
          <cell r="B2179" t="str">
            <v>Chandigarh</v>
          </cell>
        </row>
        <row r="2180">
          <cell r="B2180" t="str">
            <v>Goa</v>
          </cell>
        </row>
        <row r="2181">
          <cell r="B2181" t="str">
            <v>Mizoram</v>
          </cell>
        </row>
        <row r="2182">
          <cell r="B2182" t="str">
            <v>Puducherry</v>
          </cell>
        </row>
        <row r="2183">
          <cell r="B2183" t="str">
            <v>Sikkim</v>
          </cell>
        </row>
        <row r="2184">
          <cell r="B2184" t="str">
            <v>Uttarakhand</v>
          </cell>
        </row>
        <row r="2185">
          <cell r="B2185" t="str">
            <v>Telangana</v>
          </cell>
        </row>
        <row r="2186">
          <cell r="B2186" t="str">
            <v>Gujarat</v>
          </cell>
        </row>
        <row r="2187">
          <cell r="B2187" t="str">
            <v>Meghalaya</v>
          </cell>
        </row>
        <row r="2188">
          <cell r="B2188" t="str">
            <v>Madhya Pradesh</v>
          </cell>
        </row>
        <row r="2189">
          <cell r="B2189" t="str">
            <v>Delhi</v>
          </cell>
        </row>
        <row r="2190">
          <cell r="B2190" t="str">
            <v>Assam</v>
          </cell>
        </row>
        <row r="2191">
          <cell r="B2191" t="str">
            <v>Dadra and Nagar Haveli</v>
          </cell>
        </row>
        <row r="2192">
          <cell r="B2192" t="str">
            <v>Manipur</v>
          </cell>
        </row>
        <row r="2193">
          <cell r="B2193" t="str">
            <v>Punjab</v>
          </cell>
        </row>
        <row r="2194">
          <cell r="B2194" t="str">
            <v>Rajasthan</v>
          </cell>
        </row>
        <row r="2195">
          <cell r="B2195" t="str">
            <v>Tamil Nadu</v>
          </cell>
        </row>
        <row r="2196">
          <cell r="B2196" t="str">
            <v>Bābil</v>
          </cell>
        </row>
        <row r="2197">
          <cell r="B2197" t="str">
            <v>Al Muthanná</v>
          </cell>
        </row>
        <row r="2198">
          <cell r="B2198" t="str">
            <v>Wāsiţ</v>
          </cell>
        </row>
        <row r="2199">
          <cell r="B2199" t="str">
            <v>Hewlêr</v>
          </cell>
        </row>
        <row r="2200">
          <cell r="B2200" t="str">
            <v>Arbīl</v>
          </cell>
        </row>
        <row r="2201">
          <cell r="B2201" t="str">
            <v>Şalāḩ ad Dīn</v>
          </cell>
        </row>
        <row r="2202">
          <cell r="B2202" t="str">
            <v>Diyālá</v>
          </cell>
        </row>
        <row r="2203">
          <cell r="B2203" t="str">
            <v>Al Anbār</v>
          </cell>
        </row>
        <row r="2204">
          <cell r="B2204" t="str">
            <v>Dhī Qār</v>
          </cell>
        </row>
        <row r="2205">
          <cell r="B2205" t="str">
            <v>Karbalā’</v>
          </cell>
        </row>
        <row r="2206">
          <cell r="B2206" t="str">
            <v>An Najaf</v>
          </cell>
        </row>
        <row r="2207">
          <cell r="B2207" t="str">
            <v>Kirkūk</v>
          </cell>
        </row>
        <row r="2208">
          <cell r="B2208" t="str">
            <v>Al Başrah</v>
          </cell>
        </row>
        <row r="2209">
          <cell r="B2209" t="str">
            <v>Dihok</v>
          </cell>
        </row>
        <row r="2210">
          <cell r="B2210" t="str">
            <v>Dahūk</v>
          </cell>
        </row>
        <row r="2211">
          <cell r="B2211" t="str">
            <v>Al Qādisīyah</v>
          </cell>
        </row>
        <row r="2212">
          <cell r="B2212" t="str">
            <v>Slêmanî</v>
          </cell>
        </row>
        <row r="2213">
          <cell r="B2213" t="str">
            <v>As Sulaymānīyah</v>
          </cell>
        </row>
        <row r="2214">
          <cell r="B2214" t="str">
            <v>Nīnawá</v>
          </cell>
        </row>
        <row r="2215">
          <cell r="B2215" t="str">
            <v>Baghdād</v>
          </cell>
        </row>
        <row r="2216">
          <cell r="B2216" t="str">
            <v>Maysān</v>
          </cell>
        </row>
        <row r="2217">
          <cell r="B2217" t="str">
            <v>Khūzestān</v>
          </cell>
        </row>
        <row r="2218">
          <cell r="B2218" t="str">
            <v>Kordestān</v>
          </cell>
        </row>
        <row r="2219">
          <cell r="B2219" t="str">
            <v>Gīlān</v>
          </cell>
        </row>
        <row r="2220">
          <cell r="B2220" t="str">
            <v>Yazd</v>
          </cell>
        </row>
        <row r="2221">
          <cell r="B2221" t="str">
            <v>Āz̄ārbāyjān-e Shārqī</v>
          </cell>
        </row>
        <row r="2222">
          <cell r="B2222" t="str">
            <v>Sīstān va Balūchestān</v>
          </cell>
        </row>
        <row r="2223">
          <cell r="B2223" t="str">
            <v>Lorestān</v>
          </cell>
        </row>
        <row r="2224">
          <cell r="B2224" t="str">
            <v>Māzandarān</v>
          </cell>
        </row>
        <row r="2225">
          <cell r="B2225" t="str">
            <v>Qom</v>
          </cell>
        </row>
        <row r="2226">
          <cell r="B2226" t="str">
            <v>Īlām</v>
          </cell>
        </row>
        <row r="2227">
          <cell r="B2227" t="str">
            <v>Kermānshāh</v>
          </cell>
        </row>
        <row r="2228">
          <cell r="B2228" t="str">
            <v>Kohgīlūyeh va Bowyer Aḩmad</v>
          </cell>
        </row>
        <row r="2229">
          <cell r="B2229" t="str">
            <v>Qazvīn</v>
          </cell>
        </row>
        <row r="2230">
          <cell r="B2230" t="str">
            <v>Semnān</v>
          </cell>
        </row>
        <row r="2231">
          <cell r="B2231" t="str">
            <v>Fārs</v>
          </cell>
        </row>
        <row r="2232">
          <cell r="B2232" t="str">
            <v>Markazī</v>
          </cell>
        </row>
        <row r="2233">
          <cell r="B2233" t="str">
            <v>Hamadān</v>
          </cell>
        </row>
        <row r="2234">
          <cell r="B2234" t="str">
            <v>Būshehr</v>
          </cell>
        </row>
        <row r="2235">
          <cell r="B2235" t="str">
            <v>Golestān</v>
          </cell>
        </row>
        <row r="2236">
          <cell r="B2236" t="str">
            <v>Khorāsān-e Raẕavī</v>
          </cell>
        </row>
        <row r="2237">
          <cell r="B2237" t="str">
            <v>Alborz</v>
          </cell>
        </row>
        <row r="2238">
          <cell r="B2238" t="str">
            <v>Āz̄ārbāyjān-e Ghārbī</v>
          </cell>
        </row>
        <row r="2239">
          <cell r="B2239" t="str">
            <v>Eşfahān</v>
          </cell>
        </row>
        <row r="2240">
          <cell r="B2240" t="str">
            <v>Tehrān</v>
          </cell>
        </row>
        <row r="2241">
          <cell r="B2241" t="str">
            <v>Zanjān</v>
          </cell>
        </row>
        <row r="2242">
          <cell r="B2242" t="str">
            <v>Kermān</v>
          </cell>
        </row>
        <row r="2243">
          <cell r="B2243" t="str">
            <v>Hormozgān</v>
          </cell>
        </row>
        <row r="2244">
          <cell r="B2244" t="str">
            <v>Khorāsān-e Jonūbī</v>
          </cell>
        </row>
        <row r="2245">
          <cell r="B2245" t="str">
            <v>Khorāsān-e Shomālī</v>
          </cell>
        </row>
        <row r="2246">
          <cell r="B2246" t="str">
            <v>Ardabīl</v>
          </cell>
        </row>
        <row r="2247">
          <cell r="B2247" t="str">
            <v>Chahār Maḩāl va Bakhtīārī</v>
          </cell>
        </row>
        <row r="2248">
          <cell r="B2248" t="str">
            <v>Vestfirðir</v>
          </cell>
        </row>
        <row r="2249">
          <cell r="B2249" t="str">
            <v>Suðurnes</v>
          </cell>
        </row>
        <row r="2250">
          <cell r="B2250" t="str">
            <v>Austurland</v>
          </cell>
        </row>
        <row r="2251">
          <cell r="B2251" t="str">
            <v>Höfuðborgarsvæði</v>
          </cell>
        </row>
        <row r="2252">
          <cell r="B2252" t="str">
            <v>Norðurland vestra</v>
          </cell>
        </row>
        <row r="2253">
          <cell r="B2253" t="str">
            <v>Norðurland eystra</v>
          </cell>
        </row>
        <row r="2254">
          <cell r="B2254" t="str">
            <v>Vesturland</v>
          </cell>
        </row>
        <row r="2255">
          <cell r="B2255" t="str">
            <v>Suðurland</v>
          </cell>
        </row>
        <row r="2256">
          <cell r="B2256" t="str">
            <v>Molise</v>
          </cell>
        </row>
        <row r="2257">
          <cell r="B2257" t="str">
            <v>Isernia</v>
          </cell>
        </row>
        <row r="2258">
          <cell r="B2258" t="str">
            <v>Campobasso</v>
          </cell>
        </row>
        <row r="2259">
          <cell r="B2259" t="str">
            <v>Valle d'Aosta</v>
          </cell>
        </row>
        <row r="2260">
          <cell r="B2260" t="str">
            <v>Val d'Aoste</v>
          </cell>
        </row>
        <row r="2261">
          <cell r="B2261" t="str">
            <v>Aosta</v>
          </cell>
        </row>
        <row r="2262">
          <cell r="B2262" t="str">
            <v>Aoste</v>
          </cell>
        </row>
        <row r="2263">
          <cell r="B2263" t="str">
            <v>Lombardia</v>
          </cell>
        </row>
        <row r="2264">
          <cell r="B2264" t="str">
            <v>Cremona</v>
          </cell>
        </row>
        <row r="2265">
          <cell r="B2265" t="str">
            <v>Lecco</v>
          </cell>
        </row>
        <row r="2266">
          <cell r="B2266" t="str">
            <v>Brescia</v>
          </cell>
        </row>
        <row r="2267">
          <cell r="B2267" t="str">
            <v>Sondrio</v>
          </cell>
        </row>
        <row r="2268">
          <cell r="B2268" t="str">
            <v>Mantova</v>
          </cell>
        </row>
        <row r="2269">
          <cell r="B2269" t="str">
            <v>Bergamo</v>
          </cell>
        </row>
        <row r="2270">
          <cell r="B2270" t="str">
            <v>Varese</v>
          </cell>
        </row>
        <row r="2271">
          <cell r="B2271" t="str">
            <v>Como</v>
          </cell>
        </row>
        <row r="2272">
          <cell r="B2272" t="str">
            <v>Lodi</v>
          </cell>
        </row>
        <row r="2273">
          <cell r="B2273" t="str">
            <v>Milano</v>
          </cell>
        </row>
        <row r="2274">
          <cell r="B2274" t="str">
            <v>Pavia</v>
          </cell>
        </row>
        <row r="2275">
          <cell r="B2275" t="str">
            <v>Monza e Brianza</v>
          </cell>
        </row>
        <row r="2276">
          <cell r="B2276" t="str">
            <v>Friuli-Venezia Giulia</v>
          </cell>
        </row>
        <row r="2277">
          <cell r="B2277" t="str">
            <v>Trieste</v>
          </cell>
        </row>
        <row r="2278">
          <cell r="B2278" t="str">
            <v>Udine</v>
          </cell>
        </row>
        <row r="2279">
          <cell r="B2279" t="str">
            <v>Pordenone</v>
          </cell>
        </row>
        <row r="2280">
          <cell r="B2280" t="str">
            <v>Gorizia</v>
          </cell>
        </row>
        <row r="2281">
          <cell r="B2281" t="str">
            <v>Veneto</v>
          </cell>
        </row>
        <row r="2282">
          <cell r="B2282" t="str">
            <v>Padova</v>
          </cell>
        </row>
        <row r="2283">
          <cell r="B2283" t="str">
            <v>Rovigo</v>
          </cell>
        </row>
        <row r="2284">
          <cell r="B2284" t="str">
            <v>Belluno</v>
          </cell>
        </row>
        <row r="2285">
          <cell r="B2285" t="str">
            <v>Treviso</v>
          </cell>
        </row>
        <row r="2286">
          <cell r="B2286" t="str">
            <v>Verona</v>
          </cell>
        </row>
        <row r="2287">
          <cell r="B2287" t="str">
            <v>Venezia</v>
          </cell>
        </row>
        <row r="2288">
          <cell r="B2288" t="str">
            <v>Vicenza</v>
          </cell>
        </row>
        <row r="2289">
          <cell r="B2289" t="str">
            <v>Liguria</v>
          </cell>
        </row>
        <row r="2290">
          <cell r="B2290" t="str">
            <v>La Spezia</v>
          </cell>
        </row>
        <row r="2291">
          <cell r="B2291" t="str">
            <v>Savona</v>
          </cell>
        </row>
        <row r="2292">
          <cell r="B2292" t="str">
            <v>Genova</v>
          </cell>
        </row>
        <row r="2293">
          <cell r="B2293" t="str">
            <v>Imperia</v>
          </cell>
        </row>
        <row r="2294">
          <cell r="B2294" t="str">
            <v>Emilia-Romagna</v>
          </cell>
        </row>
        <row r="2295">
          <cell r="B2295" t="str">
            <v>Forlì-Cesena</v>
          </cell>
        </row>
        <row r="2296">
          <cell r="B2296" t="str">
            <v>Ferrara</v>
          </cell>
        </row>
        <row r="2297">
          <cell r="B2297" t="str">
            <v>Piacenza</v>
          </cell>
        </row>
        <row r="2298">
          <cell r="B2298" t="str">
            <v>Ravenna</v>
          </cell>
        </row>
        <row r="2299">
          <cell r="B2299" t="str">
            <v>Bologna</v>
          </cell>
        </row>
        <row r="2300">
          <cell r="B2300" t="str">
            <v>Modena</v>
          </cell>
        </row>
        <row r="2301">
          <cell r="B2301" t="str">
            <v>Rimini</v>
          </cell>
        </row>
        <row r="2302">
          <cell r="B2302" t="str">
            <v>Parma</v>
          </cell>
        </row>
        <row r="2303">
          <cell r="B2303" t="str">
            <v>Reggio Emilia</v>
          </cell>
        </row>
        <row r="2304">
          <cell r="B2304" t="str">
            <v>Basilicata</v>
          </cell>
        </row>
        <row r="2305">
          <cell r="B2305" t="str">
            <v>Matera</v>
          </cell>
        </row>
        <row r="2306">
          <cell r="B2306" t="str">
            <v>Potenza</v>
          </cell>
        </row>
        <row r="2307">
          <cell r="B2307" t="str">
            <v>Sicilia</v>
          </cell>
        </row>
        <row r="2308">
          <cell r="B2308" t="str">
            <v>Agrigento</v>
          </cell>
        </row>
        <row r="2309">
          <cell r="B2309" t="str">
            <v>Palermo</v>
          </cell>
        </row>
        <row r="2310">
          <cell r="B2310" t="str">
            <v>Trapani</v>
          </cell>
        </row>
        <row r="2311">
          <cell r="B2311" t="str">
            <v>Caltanissetta</v>
          </cell>
        </row>
        <row r="2312">
          <cell r="B2312" t="str">
            <v>Ragusa</v>
          </cell>
        </row>
        <row r="2313">
          <cell r="B2313" t="str">
            <v>Siracusa</v>
          </cell>
        </row>
        <row r="2314">
          <cell r="B2314" t="str">
            <v>Enna</v>
          </cell>
        </row>
        <row r="2315">
          <cell r="B2315" t="str">
            <v>Messina</v>
          </cell>
        </row>
        <row r="2316">
          <cell r="B2316" t="str">
            <v>Catania</v>
          </cell>
        </row>
        <row r="2317">
          <cell r="B2317" t="str">
            <v>Sardegna</v>
          </cell>
        </row>
        <row r="2318">
          <cell r="B2318" t="str">
            <v>Cagliari</v>
          </cell>
        </row>
        <row r="2319">
          <cell r="B2319" t="str">
            <v>Carbonia-Iglesias</v>
          </cell>
        </row>
        <row r="2320">
          <cell r="B2320" t="str">
            <v>Ogliastra</v>
          </cell>
        </row>
        <row r="2321">
          <cell r="B2321" t="str">
            <v>Oristano</v>
          </cell>
        </row>
        <row r="2322">
          <cell r="B2322" t="str">
            <v>Olbia-Tempio</v>
          </cell>
        </row>
        <row r="2323">
          <cell r="B2323" t="str">
            <v>Medio Campidano</v>
          </cell>
        </row>
        <row r="2324">
          <cell r="B2324" t="str">
            <v>Sassari</v>
          </cell>
        </row>
        <row r="2325">
          <cell r="B2325" t="str">
            <v>Nuoro</v>
          </cell>
        </row>
        <row r="2326">
          <cell r="B2326" t="str">
            <v>Umbria</v>
          </cell>
        </row>
        <row r="2327">
          <cell r="B2327" t="str">
            <v>Perugia</v>
          </cell>
        </row>
        <row r="2328">
          <cell r="B2328" t="str">
            <v>Terni</v>
          </cell>
        </row>
        <row r="2329">
          <cell r="B2329" t="str">
            <v>Campania</v>
          </cell>
        </row>
        <row r="2330">
          <cell r="B2330" t="str">
            <v>Napoli</v>
          </cell>
        </row>
        <row r="2331">
          <cell r="B2331" t="str">
            <v>Avellino</v>
          </cell>
        </row>
        <row r="2332">
          <cell r="B2332" t="str">
            <v>Benevento</v>
          </cell>
        </row>
        <row r="2333">
          <cell r="B2333" t="str">
            <v>Salerno</v>
          </cell>
        </row>
        <row r="2334">
          <cell r="B2334" t="str">
            <v>Caserta</v>
          </cell>
        </row>
        <row r="2335">
          <cell r="B2335" t="str">
            <v>Trentino-Südtirol</v>
          </cell>
        </row>
        <row r="2336">
          <cell r="B2336" t="str">
            <v>Trentino-Alto Adige</v>
          </cell>
        </row>
        <row r="2337">
          <cell r="B2337" t="str">
            <v>Trento</v>
          </cell>
        </row>
        <row r="2338">
          <cell r="B2338" t="str">
            <v>Bolzano</v>
          </cell>
        </row>
        <row r="2339">
          <cell r="B2339" t="str">
            <v>Bozen</v>
          </cell>
        </row>
        <row r="2340">
          <cell r="B2340" t="str">
            <v>Lazio</v>
          </cell>
        </row>
        <row r="2341">
          <cell r="B2341" t="str">
            <v>Frosinone</v>
          </cell>
        </row>
        <row r="2342">
          <cell r="B2342" t="str">
            <v>Rieti</v>
          </cell>
        </row>
        <row r="2343">
          <cell r="B2343" t="str">
            <v>Roma</v>
          </cell>
        </row>
        <row r="2344">
          <cell r="B2344" t="str">
            <v>Viterbo</v>
          </cell>
        </row>
        <row r="2345">
          <cell r="B2345" t="str">
            <v>Latina</v>
          </cell>
        </row>
        <row r="2346">
          <cell r="B2346" t="str">
            <v>Toscana</v>
          </cell>
        </row>
        <row r="2347">
          <cell r="B2347" t="str">
            <v>Prato</v>
          </cell>
        </row>
        <row r="2348">
          <cell r="B2348" t="str">
            <v>Pistoia</v>
          </cell>
        </row>
        <row r="2349">
          <cell r="B2349" t="str">
            <v>Lucca</v>
          </cell>
        </row>
        <row r="2350">
          <cell r="B2350" t="str">
            <v>Siena</v>
          </cell>
        </row>
        <row r="2351">
          <cell r="B2351" t="str">
            <v>Massa-Carrara</v>
          </cell>
        </row>
        <row r="2352">
          <cell r="B2352" t="str">
            <v>Pisa</v>
          </cell>
        </row>
        <row r="2353">
          <cell r="B2353" t="str">
            <v>Firenze</v>
          </cell>
        </row>
        <row r="2354">
          <cell r="B2354" t="str">
            <v>Arezzo</v>
          </cell>
        </row>
        <row r="2355">
          <cell r="B2355" t="str">
            <v>Livorno</v>
          </cell>
        </row>
        <row r="2356">
          <cell r="B2356" t="str">
            <v>Grosseto</v>
          </cell>
        </row>
        <row r="2357">
          <cell r="B2357" t="str">
            <v>Puglia</v>
          </cell>
        </row>
        <row r="2358">
          <cell r="B2358" t="str">
            <v>Barletta-Andria-Trani</v>
          </cell>
        </row>
        <row r="2359">
          <cell r="B2359" t="str">
            <v>Foggia</v>
          </cell>
        </row>
        <row r="2360">
          <cell r="B2360" t="str">
            <v>Lecce</v>
          </cell>
        </row>
        <row r="2361">
          <cell r="B2361" t="str">
            <v>Bari</v>
          </cell>
        </row>
        <row r="2362">
          <cell r="B2362" t="str">
            <v>Brindisi</v>
          </cell>
        </row>
        <row r="2363">
          <cell r="B2363" t="str">
            <v>Taranto</v>
          </cell>
        </row>
        <row r="2364">
          <cell r="B2364" t="str">
            <v>Calabria</v>
          </cell>
        </row>
        <row r="2365">
          <cell r="B2365" t="str">
            <v>Reggio Calabria</v>
          </cell>
        </row>
        <row r="2366">
          <cell r="B2366" t="str">
            <v>Vibo Valentia</v>
          </cell>
        </row>
        <row r="2367">
          <cell r="B2367" t="str">
            <v>Cosenza</v>
          </cell>
        </row>
        <row r="2368">
          <cell r="B2368" t="str">
            <v>Catanzaro</v>
          </cell>
        </row>
        <row r="2369">
          <cell r="B2369" t="str">
            <v>Crotone</v>
          </cell>
        </row>
        <row r="2370">
          <cell r="B2370" t="str">
            <v>Piemonte</v>
          </cell>
        </row>
        <row r="2371">
          <cell r="B2371" t="str">
            <v>Vercelli</v>
          </cell>
        </row>
        <row r="2372">
          <cell r="B2372" t="str">
            <v>Biella</v>
          </cell>
        </row>
        <row r="2373">
          <cell r="B2373" t="str">
            <v>Novara</v>
          </cell>
        </row>
        <row r="2374">
          <cell r="B2374" t="str">
            <v>Verbano-Cusio-Ossola</v>
          </cell>
        </row>
        <row r="2375">
          <cell r="B2375" t="str">
            <v>Torino</v>
          </cell>
        </row>
        <row r="2376">
          <cell r="B2376" t="str">
            <v>Alessandria</v>
          </cell>
        </row>
        <row r="2377">
          <cell r="B2377" t="str">
            <v>Asti</v>
          </cell>
        </row>
        <row r="2378">
          <cell r="B2378" t="str">
            <v>Cuneo</v>
          </cell>
        </row>
        <row r="2379">
          <cell r="B2379" t="str">
            <v>Marche</v>
          </cell>
        </row>
        <row r="2380">
          <cell r="B2380" t="str">
            <v>Fermo</v>
          </cell>
        </row>
        <row r="2381">
          <cell r="B2381" t="str">
            <v>Ascoli Piceno</v>
          </cell>
        </row>
        <row r="2382">
          <cell r="B2382" t="str">
            <v>Ancona</v>
          </cell>
        </row>
        <row r="2383">
          <cell r="B2383" t="str">
            <v>Macerata</v>
          </cell>
        </row>
        <row r="2384">
          <cell r="B2384" t="str">
            <v>Pesaro e Urbino</v>
          </cell>
        </row>
        <row r="2385">
          <cell r="B2385" t="str">
            <v>Abruzzo</v>
          </cell>
        </row>
        <row r="2386">
          <cell r="B2386" t="str">
            <v>Pescara</v>
          </cell>
        </row>
        <row r="2387">
          <cell r="B2387" t="str">
            <v>L'Aquila</v>
          </cell>
        </row>
        <row r="2388">
          <cell r="B2388" t="str">
            <v>Chieti</v>
          </cell>
        </row>
        <row r="2389">
          <cell r="B2389" t="str">
            <v>Teramo</v>
          </cell>
        </row>
        <row r="2390">
          <cell r="B2390" t="str">
            <v>Saint Ann</v>
          </cell>
        </row>
        <row r="2391">
          <cell r="B2391" t="str">
            <v>Clarendon</v>
          </cell>
        </row>
        <row r="2392">
          <cell r="B2392" t="str">
            <v>Kingston</v>
          </cell>
        </row>
        <row r="2393">
          <cell r="B2393" t="str">
            <v>Manchester</v>
          </cell>
        </row>
        <row r="2394">
          <cell r="B2394" t="str">
            <v>Saint Catherine</v>
          </cell>
        </row>
        <row r="2395">
          <cell r="B2395" t="str">
            <v>Westmoreland</v>
          </cell>
        </row>
        <row r="2396">
          <cell r="B2396" t="str">
            <v>Saint Elizabeth</v>
          </cell>
        </row>
        <row r="2397">
          <cell r="B2397" t="str">
            <v>Trelawny</v>
          </cell>
        </row>
        <row r="2398">
          <cell r="B2398" t="str">
            <v>Saint Andrew</v>
          </cell>
        </row>
        <row r="2399">
          <cell r="B2399" t="str">
            <v>Saint Thomas</v>
          </cell>
        </row>
        <row r="2400">
          <cell r="B2400" t="str">
            <v>Saint James</v>
          </cell>
        </row>
        <row r="2401">
          <cell r="B2401" t="str">
            <v>Hanover</v>
          </cell>
        </row>
        <row r="2402">
          <cell r="B2402" t="str">
            <v>Portland</v>
          </cell>
        </row>
        <row r="2403">
          <cell r="B2403" t="str">
            <v>Saint Mary</v>
          </cell>
        </row>
        <row r="2404">
          <cell r="B2404" t="str">
            <v>Al ‘Aqabah</v>
          </cell>
        </row>
        <row r="2405">
          <cell r="B2405" t="str">
            <v>Az Zarqā’</v>
          </cell>
        </row>
        <row r="2406">
          <cell r="B2406" t="str">
            <v>Irbid</v>
          </cell>
        </row>
        <row r="2407">
          <cell r="B2407" t="str">
            <v>Ma‘ān</v>
          </cell>
        </row>
        <row r="2408">
          <cell r="B2408" t="str">
            <v>‘Ajlūn</v>
          </cell>
        </row>
        <row r="2409">
          <cell r="B2409" t="str">
            <v>Al Mafraq</v>
          </cell>
        </row>
        <row r="2410">
          <cell r="B2410" t="str">
            <v>Al ‘A̅şimah</v>
          </cell>
        </row>
        <row r="2411">
          <cell r="B2411" t="str">
            <v>Aţ Ţafīlah</v>
          </cell>
        </row>
        <row r="2412">
          <cell r="B2412" t="str">
            <v>Jarash</v>
          </cell>
        </row>
        <row r="2413">
          <cell r="B2413" t="str">
            <v>Al Karak</v>
          </cell>
        </row>
        <row r="2414">
          <cell r="B2414" t="str">
            <v>Al Balqā’</v>
          </cell>
        </row>
        <row r="2415">
          <cell r="B2415" t="str">
            <v>Mādabā</v>
          </cell>
        </row>
        <row r="2416">
          <cell r="B2416" t="str">
            <v>Saitama</v>
          </cell>
        </row>
        <row r="2417">
          <cell r="B2417" t="str">
            <v>Toyama</v>
          </cell>
        </row>
        <row r="2418">
          <cell r="B2418" t="str">
            <v>Ishikawa</v>
          </cell>
        </row>
        <row r="2419">
          <cell r="B2419" t="str">
            <v>Isikawa</v>
          </cell>
        </row>
        <row r="2420">
          <cell r="B2420" t="str">
            <v>Yamanasi</v>
          </cell>
        </row>
        <row r="2421">
          <cell r="B2421" t="str">
            <v>Yamanashi</v>
          </cell>
        </row>
        <row r="2422">
          <cell r="B2422" t="str">
            <v>Sizuoka</v>
          </cell>
        </row>
        <row r="2423">
          <cell r="B2423" t="str">
            <v>Shizuoka</v>
          </cell>
        </row>
        <row r="2424">
          <cell r="B2424" t="str">
            <v>Mie</v>
          </cell>
        </row>
        <row r="2425">
          <cell r="B2425" t="str">
            <v>Kyoto</v>
          </cell>
        </row>
        <row r="2426">
          <cell r="B2426" t="str">
            <v>Kyôto</v>
          </cell>
        </row>
        <row r="2427">
          <cell r="B2427" t="str">
            <v>Shimane</v>
          </cell>
        </row>
        <row r="2428">
          <cell r="B2428" t="str">
            <v>Simane</v>
          </cell>
        </row>
        <row r="2429">
          <cell r="B2429" t="str">
            <v>Tokusima</v>
          </cell>
        </row>
        <row r="2430">
          <cell r="B2430" t="str">
            <v>Tokushima</v>
          </cell>
        </row>
        <row r="2431">
          <cell r="B2431" t="str">
            <v>Oita</v>
          </cell>
        </row>
        <row r="2432">
          <cell r="B2432" t="str">
            <v>Ôita</v>
          </cell>
        </row>
        <row r="2433">
          <cell r="B2433" t="str">
            <v>Iwate</v>
          </cell>
        </row>
        <row r="2434">
          <cell r="B2434" t="str">
            <v>Shiga</v>
          </cell>
        </row>
        <row r="2435">
          <cell r="B2435" t="str">
            <v>Siga</v>
          </cell>
        </row>
        <row r="2436">
          <cell r="B2436" t="str">
            <v>Hyogo</v>
          </cell>
        </row>
        <row r="2437">
          <cell r="B2437" t="str">
            <v>Hyôgo</v>
          </cell>
        </row>
        <row r="2438">
          <cell r="B2438" t="str">
            <v>Saga</v>
          </cell>
        </row>
        <row r="2439">
          <cell r="B2439" t="str">
            <v>Gunma</v>
          </cell>
        </row>
        <row r="2440">
          <cell r="B2440" t="str">
            <v>Tiba</v>
          </cell>
        </row>
        <row r="2441">
          <cell r="B2441" t="str">
            <v>Chiba</v>
          </cell>
        </row>
        <row r="2442">
          <cell r="B2442" t="str">
            <v>Kanagawa</v>
          </cell>
        </row>
        <row r="2443">
          <cell r="B2443" t="str">
            <v>Kochi</v>
          </cell>
        </row>
        <row r="2444">
          <cell r="B2444" t="str">
            <v>Kôti</v>
          </cell>
        </row>
        <row r="2445">
          <cell r="B2445" t="str">
            <v>Miyazaki</v>
          </cell>
        </row>
        <row r="2446">
          <cell r="B2446" t="str">
            <v>Nagano</v>
          </cell>
        </row>
        <row r="2447">
          <cell r="B2447" t="str">
            <v>Tottori</v>
          </cell>
        </row>
        <row r="2448">
          <cell r="B2448" t="str">
            <v>Ehime</v>
          </cell>
        </row>
        <row r="2449">
          <cell r="B2449" t="str">
            <v>Hukuoka</v>
          </cell>
        </row>
        <row r="2450">
          <cell r="B2450" t="str">
            <v>Fukuoka</v>
          </cell>
        </row>
        <row r="2451">
          <cell r="B2451" t="str">
            <v>Nagasaki</v>
          </cell>
        </row>
        <row r="2452">
          <cell r="B2452" t="str">
            <v>Aomori</v>
          </cell>
        </row>
        <row r="2453">
          <cell r="B2453" t="str">
            <v>Hukusima</v>
          </cell>
        </row>
        <row r="2454">
          <cell r="B2454" t="str">
            <v>Fukushima</v>
          </cell>
        </row>
        <row r="2455">
          <cell r="B2455" t="str">
            <v>Totigi</v>
          </cell>
        </row>
        <row r="2456">
          <cell r="B2456" t="str">
            <v>Tochigi</v>
          </cell>
        </row>
        <row r="2457">
          <cell r="B2457" t="str">
            <v>Fukui</v>
          </cell>
        </row>
        <row r="2458">
          <cell r="B2458" t="str">
            <v>Hukui</v>
          </cell>
        </row>
        <row r="2459">
          <cell r="B2459" t="str">
            <v>Gihu</v>
          </cell>
        </row>
        <row r="2460">
          <cell r="B2460" t="str">
            <v>Gifu</v>
          </cell>
        </row>
        <row r="2461">
          <cell r="B2461" t="str">
            <v>Hiroshima</v>
          </cell>
        </row>
        <row r="2462">
          <cell r="B2462" t="str">
            <v>Hirosima</v>
          </cell>
        </row>
        <row r="2463">
          <cell r="B2463" t="str">
            <v>Yamaguchi</v>
          </cell>
        </row>
        <row r="2464">
          <cell r="B2464" t="str">
            <v>Yamaguti</v>
          </cell>
        </row>
        <row r="2465">
          <cell r="B2465" t="str">
            <v>Kumamoto</v>
          </cell>
        </row>
        <row r="2466">
          <cell r="B2466" t="str">
            <v>Kagosima</v>
          </cell>
        </row>
        <row r="2467">
          <cell r="B2467" t="str">
            <v>Kagoshima</v>
          </cell>
        </row>
        <row r="2468">
          <cell r="B2468" t="str">
            <v>Okinawa</v>
          </cell>
        </row>
        <row r="2469">
          <cell r="B2469" t="str">
            <v>Hokkaido</v>
          </cell>
        </row>
        <row r="2470">
          <cell r="B2470" t="str">
            <v>Hokkaidô</v>
          </cell>
        </row>
        <row r="2471">
          <cell r="B2471" t="str">
            <v>Akita</v>
          </cell>
        </row>
        <row r="2472">
          <cell r="B2472" t="str">
            <v>Tôkyô</v>
          </cell>
        </row>
        <row r="2473">
          <cell r="B2473" t="str">
            <v>Tokyo</v>
          </cell>
        </row>
        <row r="2474">
          <cell r="B2474" t="str">
            <v>Aiti</v>
          </cell>
        </row>
        <row r="2475">
          <cell r="B2475" t="str">
            <v>Aichi</v>
          </cell>
        </row>
        <row r="2476">
          <cell r="B2476" t="str">
            <v>Nara</v>
          </cell>
        </row>
        <row r="2477">
          <cell r="B2477" t="str">
            <v>Wakayama</v>
          </cell>
        </row>
        <row r="2478">
          <cell r="B2478" t="str">
            <v>Okayama</v>
          </cell>
        </row>
        <row r="2479">
          <cell r="B2479" t="str">
            <v>Kagawa</v>
          </cell>
        </row>
        <row r="2480">
          <cell r="B2480" t="str">
            <v>Miyagi</v>
          </cell>
        </row>
        <row r="2481">
          <cell r="B2481" t="str">
            <v>Yamagata</v>
          </cell>
        </row>
        <row r="2482">
          <cell r="B2482" t="str">
            <v>Ibaraki</v>
          </cell>
        </row>
        <row r="2483">
          <cell r="B2483" t="str">
            <v>Niigata</v>
          </cell>
        </row>
        <row r="2484">
          <cell r="B2484" t="str">
            <v>Osaka</v>
          </cell>
        </row>
        <row r="2485">
          <cell r="B2485" t="str">
            <v>Ôsaka</v>
          </cell>
        </row>
        <row r="2486">
          <cell r="B2486" t="str">
            <v>Baringo</v>
          </cell>
        </row>
        <row r="2487">
          <cell r="B2487" t="str">
            <v>Bomet</v>
          </cell>
        </row>
        <row r="2488">
          <cell r="B2488" t="str">
            <v>Bungoma</v>
          </cell>
        </row>
        <row r="2489">
          <cell r="B2489" t="str">
            <v>Busia</v>
          </cell>
        </row>
        <row r="2490">
          <cell r="B2490" t="str">
            <v>Elgeyo/Marakwet</v>
          </cell>
        </row>
        <row r="2491">
          <cell r="B2491" t="str">
            <v>Embu</v>
          </cell>
        </row>
        <row r="2492">
          <cell r="B2492" t="str">
            <v>Garissa</v>
          </cell>
        </row>
        <row r="2493">
          <cell r="B2493" t="str">
            <v>Homa Bay</v>
          </cell>
        </row>
        <row r="2494">
          <cell r="B2494" t="str">
            <v>Isiolo</v>
          </cell>
        </row>
        <row r="2495">
          <cell r="B2495" t="str">
            <v>Kajiado</v>
          </cell>
        </row>
        <row r="2496">
          <cell r="B2496" t="str">
            <v>Kakamega</v>
          </cell>
        </row>
        <row r="2497">
          <cell r="B2497" t="str">
            <v>Kericho</v>
          </cell>
        </row>
        <row r="2498">
          <cell r="B2498" t="str">
            <v>Kiambu</v>
          </cell>
        </row>
        <row r="2499">
          <cell r="B2499" t="str">
            <v>Kilifi</v>
          </cell>
        </row>
        <row r="2500">
          <cell r="B2500" t="str">
            <v>Kirinyaga</v>
          </cell>
        </row>
        <row r="2501">
          <cell r="B2501" t="str">
            <v>Kisii</v>
          </cell>
        </row>
        <row r="2502">
          <cell r="B2502" t="str">
            <v>Kisumu</v>
          </cell>
        </row>
        <row r="2503">
          <cell r="B2503" t="str">
            <v>Kitui</v>
          </cell>
        </row>
        <row r="2504">
          <cell r="B2504" t="str">
            <v>Kwale</v>
          </cell>
        </row>
        <row r="2505">
          <cell r="B2505" t="str">
            <v>Laikipia</v>
          </cell>
        </row>
        <row r="2506">
          <cell r="B2506" t="str">
            <v>Lamu</v>
          </cell>
        </row>
        <row r="2507">
          <cell r="B2507" t="str">
            <v>Machakos</v>
          </cell>
        </row>
        <row r="2508">
          <cell r="B2508" t="str">
            <v>Makueni</v>
          </cell>
        </row>
        <row r="2509">
          <cell r="B2509" t="str">
            <v>Mandera</v>
          </cell>
        </row>
        <row r="2510">
          <cell r="B2510" t="str">
            <v>Marsabit</v>
          </cell>
        </row>
        <row r="2511">
          <cell r="B2511" t="str">
            <v>Meru</v>
          </cell>
        </row>
        <row r="2512">
          <cell r="B2512" t="str">
            <v>Migori</v>
          </cell>
        </row>
        <row r="2513">
          <cell r="B2513" t="str">
            <v>Mombasa</v>
          </cell>
        </row>
        <row r="2514">
          <cell r="B2514" t="str">
            <v>Murang'a</v>
          </cell>
        </row>
        <row r="2515">
          <cell r="B2515" t="str">
            <v>Nairobi City</v>
          </cell>
        </row>
        <row r="2516">
          <cell r="B2516" t="str">
            <v>Nakuru</v>
          </cell>
        </row>
        <row r="2517">
          <cell r="B2517" t="str">
            <v>Nandi</v>
          </cell>
        </row>
        <row r="2518">
          <cell r="B2518" t="str">
            <v>Narok</v>
          </cell>
        </row>
        <row r="2519">
          <cell r="B2519" t="str">
            <v>Nyamira</v>
          </cell>
        </row>
        <row r="2520">
          <cell r="B2520" t="str">
            <v>Nyandarua</v>
          </cell>
        </row>
        <row r="2521">
          <cell r="B2521" t="str">
            <v>Nyeri</v>
          </cell>
        </row>
        <row r="2522">
          <cell r="B2522" t="str">
            <v>Samburu</v>
          </cell>
        </row>
        <row r="2523">
          <cell r="B2523" t="str">
            <v>Siaya</v>
          </cell>
        </row>
        <row r="2524">
          <cell r="B2524" t="str">
            <v>Taita/Taveta</v>
          </cell>
        </row>
        <row r="2525">
          <cell r="B2525" t="str">
            <v>Tana River</v>
          </cell>
        </row>
        <row r="2526">
          <cell r="B2526" t="str">
            <v>Tharaka-Nithi</v>
          </cell>
        </row>
        <row r="2527">
          <cell r="B2527" t="str">
            <v>Trans Nzoia</v>
          </cell>
        </row>
        <row r="2528">
          <cell r="B2528" t="str">
            <v>Turkana</v>
          </cell>
        </row>
        <row r="2529">
          <cell r="B2529" t="str">
            <v>Uasin Gishu</v>
          </cell>
        </row>
        <row r="2530">
          <cell r="B2530" t="str">
            <v>Vihiga</v>
          </cell>
        </row>
        <row r="2531">
          <cell r="B2531" t="str">
            <v>Wajir</v>
          </cell>
        </row>
        <row r="2532">
          <cell r="B2532" t="str">
            <v>West Pokot</v>
          </cell>
        </row>
        <row r="2533">
          <cell r="B2533" t="str">
            <v>Narynskaja oblast'</v>
          </cell>
        </row>
        <row r="2534">
          <cell r="B2534" t="str">
            <v>Narynskaya oblast'</v>
          </cell>
        </row>
        <row r="2535">
          <cell r="B2535" t="str">
            <v>Naryn</v>
          </cell>
        </row>
        <row r="2536">
          <cell r="B2536" t="str">
            <v>Issyk-Kul'skaya oblast'</v>
          </cell>
        </row>
        <row r="2537">
          <cell r="B2537" t="str">
            <v>Issyk-Kul'skaja oblast'</v>
          </cell>
        </row>
        <row r="2538">
          <cell r="B2538" t="str">
            <v>Ysyk-Köl</v>
          </cell>
        </row>
        <row r="2539">
          <cell r="B2539" t="str">
            <v>Ošskaja oblast'</v>
          </cell>
        </row>
        <row r="2540">
          <cell r="B2540" t="str">
            <v>Osh</v>
          </cell>
        </row>
        <row r="2541">
          <cell r="B2541" t="str">
            <v>Oshskaya oblast'</v>
          </cell>
        </row>
        <row r="2542">
          <cell r="B2542" t="str">
            <v>Talasskaja oblast'</v>
          </cell>
        </row>
        <row r="2543">
          <cell r="B2543" t="str">
            <v>Talasskaya oblast'</v>
          </cell>
        </row>
        <row r="2544">
          <cell r="B2544" t="str">
            <v>Talas</v>
          </cell>
        </row>
        <row r="2545">
          <cell r="B2545" t="str">
            <v>Batkenskaya oblast'</v>
          </cell>
        </row>
        <row r="2546">
          <cell r="B2546" t="str">
            <v>Batken</v>
          </cell>
        </row>
        <row r="2547">
          <cell r="B2547" t="str">
            <v>Batkenskaja oblast'</v>
          </cell>
        </row>
        <row r="2548">
          <cell r="B2548" t="str">
            <v>Osh</v>
          </cell>
        </row>
        <row r="2549">
          <cell r="B2549" t="str">
            <v>Gorod Osh</v>
          </cell>
        </row>
        <row r="2550">
          <cell r="B2550" t="str">
            <v>Gorod Oš</v>
          </cell>
        </row>
        <row r="2551">
          <cell r="B2551" t="str">
            <v>Gorod Biškek</v>
          </cell>
        </row>
        <row r="2552">
          <cell r="B2552" t="str">
            <v>Gorod Bishkek</v>
          </cell>
        </row>
        <row r="2553">
          <cell r="B2553" t="str">
            <v>Bishkek</v>
          </cell>
        </row>
        <row r="2554">
          <cell r="B2554" t="str">
            <v>Džalal-Abadskaja oblast'</v>
          </cell>
        </row>
        <row r="2555">
          <cell r="B2555" t="str">
            <v>Jalal-Abad</v>
          </cell>
        </row>
        <row r="2556">
          <cell r="B2556" t="str">
            <v>Dzhalal-Abadskaya oblast'</v>
          </cell>
        </row>
        <row r="2557">
          <cell r="B2557" t="str">
            <v>Čujskaja oblast'</v>
          </cell>
        </row>
        <row r="2558">
          <cell r="B2558" t="str">
            <v>Chüy</v>
          </cell>
        </row>
        <row r="2559">
          <cell r="B2559" t="str">
            <v>Chuyskaya oblast'</v>
          </cell>
        </row>
        <row r="2560">
          <cell r="B2560" t="str">
            <v>Taakaev</v>
          </cell>
        </row>
        <row r="2561">
          <cell r="B2561" t="str">
            <v>Takêv</v>
          </cell>
        </row>
        <row r="2562">
          <cell r="B2562" t="str">
            <v>Pailĭn</v>
          </cell>
        </row>
        <row r="2563">
          <cell r="B2563" t="str">
            <v>Pailin</v>
          </cell>
        </row>
        <row r="2564">
          <cell r="B2564" t="str">
            <v>Krâchéh</v>
          </cell>
        </row>
        <row r="2565">
          <cell r="B2565" t="str">
            <v>Kracheh</v>
          </cell>
        </row>
        <row r="2566">
          <cell r="B2566" t="str">
            <v>Banteay Mean Chey</v>
          </cell>
        </row>
        <row r="2567">
          <cell r="B2567" t="str">
            <v>Bântéay Méanchey</v>
          </cell>
        </row>
        <row r="2568">
          <cell r="B2568" t="str">
            <v>Preăh Sihanouk</v>
          </cell>
        </row>
        <row r="2569">
          <cell r="B2569" t="str">
            <v>Preah Sihanouk</v>
          </cell>
        </row>
        <row r="2570">
          <cell r="B2570" t="str">
            <v>Kaeb</v>
          </cell>
        </row>
        <row r="2571">
          <cell r="B2571" t="str">
            <v>Kêb</v>
          </cell>
        </row>
        <row r="2572">
          <cell r="B2572" t="str">
            <v>Tbong Khmum</v>
          </cell>
        </row>
        <row r="2573">
          <cell r="B2573" t="str">
            <v>Tbong Khmŭm</v>
          </cell>
        </row>
        <row r="2574">
          <cell r="B2574" t="str">
            <v>Rotanak Kiri</v>
          </cell>
        </row>
        <row r="2575">
          <cell r="B2575" t="str">
            <v>Rôtânôkiri</v>
          </cell>
        </row>
        <row r="2576">
          <cell r="B2576" t="str">
            <v>Siem Reab</v>
          </cell>
        </row>
        <row r="2577">
          <cell r="B2577" t="str">
            <v>Siĕmréab</v>
          </cell>
        </row>
        <row r="2578">
          <cell r="B2578" t="str">
            <v>Svay Riĕng</v>
          </cell>
        </row>
        <row r="2579">
          <cell r="B2579" t="str">
            <v>Svaay Rieng</v>
          </cell>
        </row>
        <row r="2580">
          <cell r="B2580" t="str">
            <v>Môndól Kiri</v>
          </cell>
        </row>
        <row r="2581">
          <cell r="B2581" t="str">
            <v>Mondol Kiri</v>
          </cell>
        </row>
        <row r="2582">
          <cell r="B2582" t="str">
            <v>Kampong Chhnang</v>
          </cell>
        </row>
        <row r="2583">
          <cell r="B2583" t="str">
            <v>Kâmpóng Chhnăng</v>
          </cell>
        </row>
        <row r="2584">
          <cell r="B2584" t="str">
            <v>Kâmpóng Thum</v>
          </cell>
        </row>
        <row r="2585">
          <cell r="B2585" t="str">
            <v>Kampong Thum</v>
          </cell>
        </row>
        <row r="2586">
          <cell r="B2586" t="str">
            <v>Baat Dambang</v>
          </cell>
        </row>
        <row r="2587">
          <cell r="B2587" t="str">
            <v>Bătdâmbâng</v>
          </cell>
        </row>
        <row r="2588">
          <cell r="B2588" t="str">
            <v>Kampong Spueu</v>
          </cell>
        </row>
        <row r="2589">
          <cell r="B2589" t="str">
            <v>Kâmpóng Spœ</v>
          </cell>
        </row>
        <row r="2590">
          <cell r="B2590" t="str">
            <v>Kaoh Kong</v>
          </cell>
        </row>
        <row r="2591">
          <cell r="B2591" t="str">
            <v>Kaôh Kŏng</v>
          </cell>
        </row>
        <row r="2592">
          <cell r="B2592" t="str">
            <v>Poŭthĭsăt</v>
          </cell>
        </row>
        <row r="2593">
          <cell r="B2593" t="str">
            <v>Pousaat</v>
          </cell>
        </row>
        <row r="2594">
          <cell r="B2594" t="str">
            <v>Kampong Chaam</v>
          </cell>
        </row>
        <row r="2595">
          <cell r="B2595" t="str">
            <v>Kâmpóng Cham</v>
          </cell>
        </row>
        <row r="2596">
          <cell r="B2596" t="str">
            <v>Kandaal</v>
          </cell>
        </row>
        <row r="2597">
          <cell r="B2597" t="str">
            <v>Kândal</v>
          </cell>
        </row>
        <row r="2598">
          <cell r="B2598" t="str">
            <v>Stoĕng Trêng</v>
          </cell>
        </row>
        <row r="2599">
          <cell r="B2599" t="str">
            <v>Stueng Traeng</v>
          </cell>
        </row>
        <row r="2600">
          <cell r="B2600" t="str">
            <v>Ŏtdâr Méanchey</v>
          </cell>
        </row>
        <row r="2601">
          <cell r="B2601" t="str">
            <v>Otdar Mean Chey</v>
          </cell>
        </row>
        <row r="2602">
          <cell r="B2602" t="str">
            <v>Kampot</v>
          </cell>
        </row>
        <row r="2603">
          <cell r="B2603" t="str">
            <v>Kâmpôt</v>
          </cell>
        </row>
        <row r="2604">
          <cell r="B2604" t="str">
            <v>Phnum Pénh</v>
          </cell>
        </row>
        <row r="2605">
          <cell r="B2605" t="str">
            <v>Phnom Penh</v>
          </cell>
        </row>
        <row r="2606">
          <cell r="B2606" t="str">
            <v>Preăh Vihéar</v>
          </cell>
        </row>
        <row r="2607">
          <cell r="B2607" t="str">
            <v>Preah Vihear</v>
          </cell>
        </row>
        <row r="2608">
          <cell r="B2608" t="str">
            <v>Prey Vêng</v>
          </cell>
        </row>
        <row r="2609">
          <cell r="B2609" t="str">
            <v>Prey Veaeng</v>
          </cell>
        </row>
        <row r="2610">
          <cell r="B2610" t="str">
            <v>Line Islands</v>
          </cell>
        </row>
        <row r="2611">
          <cell r="B2611" t="str">
            <v>Phoenix Islands</v>
          </cell>
        </row>
        <row r="2612">
          <cell r="B2612" t="str">
            <v>Gilbert Islands</v>
          </cell>
        </row>
        <row r="2613">
          <cell r="B2613" t="str">
            <v>Mūhīlī</v>
          </cell>
        </row>
        <row r="2614">
          <cell r="B2614" t="str">
            <v>Mwali</v>
          </cell>
        </row>
        <row r="2615">
          <cell r="B2615" t="str">
            <v>Moûhîlî</v>
          </cell>
        </row>
        <row r="2616">
          <cell r="B2616" t="str">
            <v>Mohéli</v>
          </cell>
        </row>
        <row r="2617">
          <cell r="B2617" t="str">
            <v>Anjazījah</v>
          </cell>
        </row>
        <row r="2618">
          <cell r="B2618" t="str">
            <v>Andjazîdja</v>
          </cell>
        </row>
        <row r="2619">
          <cell r="B2619" t="str">
            <v>Ngazidja</v>
          </cell>
        </row>
        <row r="2620">
          <cell r="B2620" t="str">
            <v>Grande Comore</v>
          </cell>
        </row>
        <row r="2621">
          <cell r="B2621" t="str">
            <v>Anjouan</v>
          </cell>
        </row>
        <row r="2622">
          <cell r="B2622" t="str">
            <v>Ndzuwani</v>
          </cell>
        </row>
        <row r="2623">
          <cell r="B2623" t="str">
            <v>Anjwān</v>
          </cell>
        </row>
        <row r="2624">
          <cell r="B2624" t="str">
            <v>Andjouân</v>
          </cell>
        </row>
        <row r="2625">
          <cell r="B2625" t="str">
            <v>Nevis</v>
          </cell>
        </row>
        <row r="2626">
          <cell r="B2626" t="str">
            <v>Saint Paul Charlestown</v>
          </cell>
        </row>
        <row r="2627">
          <cell r="B2627" t="str">
            <v>Saint George Gingerland</v>
          </cell>
        </row>
        <row r="2628">
          <cell r="B2628" t="str">
            <v>Saint James Windward</v>
          </cell>
        </row>
        <row r="2629">
          <cell r="B2629" t="str">
            <v>Saint John Figtree</v>
          </cell>
        </row>
        <row r="2630">
          <cell r="B2630" t="str">
            <v>Saint Thomas Lowland</v>
          </cell>
        </row>
        <row r="2631">
          <cell r="B2631" t="str">
            <v>Saint Kitts</v>
          </cell>
        </row>
        <row r="2632">
          <cell r="B2632" t="str">
            <v>Saint Mary Cayon</v>
          </cell>
        </row>
        <row r="2633">
          <cell r="B2633" t="str">
            <v>Saint Anne Sandy Point</v>
          </cell>
        </row>
        <row r="2634">
          <cell r="B2634" t="str">
            <v>Saint Peter Basseterre</v>
          </cell>
        </row>
        <row r="2635">
          <cell r="B2635" t="str">
            <v>Christ Church Nichola Town</v>
          </cell>
        </row>
        <row r="2636">
          <cell r="B2636" t="str">
            <v>Trinity Palmetto Point</v>
          </cell>
        </row>
        <row r="2637">
          <cell r="B2637" t="str">
            <v>Saint John Capisterre</v>
          </cell>
        </row>
        <row r="2638">
          <cell r="B2638" t="str">
            <v>Saint Paul Capisterre</v>
          </cell>
        </row>
        <row r="2639">
          <cell r="B2639" t="str">
            <v>Saint Thomas Middle Island</v>
          </cell>
        </row>
        <row r="2640">
          <cell r="B2640" t="str">
            <v>Saint George Basseterre</v>
          </cell>
        </row>
        <row r="2641">
          <cell r="B2641" t="str">
            <v>Hwanghae-namdo</v>
          </cell>
        </row>
        <row r="2642">
          <cell r="B2642" t="str">
            <v>Hwanghainamto</v>
          </cell>
        </row>
        <row r="2643">
          <cell r="B2643" t="str">
            <v>Hwanghae-bukto</v>
          </cell>
        </row>
        <row r="2644">
          <cell r="B2644" t="str">
            <v>Hwanghaipukto</v>
          </cell>
        </row>
        <row r="2645">
          <cell r="B2645" t="str">
            <v>Ryangkangto</v>
          </cell>
        </row>
        <row r="2646">
          <cell r="B2646" t="str">
            <v>Ryanggang-do</v>
          </cell>
        </row>
        <row r="2647">
          <cell r="B2647" t="str">
            <v>Namp’o</v>
          </cell>
        </row>
        <row r="2648">
          <cell r="B2648" t="str">
            <v>Nampho</v>
          </cell>
        </row>
        <row r="2649">
          <cell r="B2649" t="str">
            <v>Phyeongannamto</v>
          </cell>
        </row>
        <row r="2650">
          <cell r="B2650" t="str">
            <v>P'yǒngan-namdo</v>
          </cell>
        </row>
        <row r="2651">
          <cell r="B2651" t="str">
            <v>P'yǒngan-bukto</v>
          </cell>
        </row>
        <row r="2652">
          <cell r="B2652" t="str">
            <v>Phyeonganpukto</v>
          </cell>
        </row>
        <row r="2653">
          <cell r="B2653" t="str">
            <v>Chagang-do</v>
          </cell>
        </row>
        <row r="2654">
          <cell r="B2654" t="str">
            <v>Jakangto</v>
          </cell>
        </row>
        <row r="2655">
          <cell r="B2655" t="str">
            <v>Hamkyeongpukto</v>
          </cell>
        </row>
        <row r="2656">
          <cell r="B2656" t="str">
            <v>Hamgyǒng-bukto</v>
          </cell>
        </row>
        <row r="2657">
          <cell r="B2657" t="str">
            <v>Raseon</v>
          </cell>
        </row>
        <row r="2658">
          <cell r="B2658" t="str">
            <v>Rasǒn</v>
          </cell>
        </row>
        <row r="2659">
          <cell r="B2659" t="str">
            <v>Kangweonto</v>
          </cell>
        </row>
        <row r="2660">
          <cell r="B2660" t="str">
            <v>Kangwǒn-do</v>
          </cell>
        </row>
        <row r="2661">
          <cell r="B2661" t="str">
            <v>P'yǒngyang</v>
          </cell>
        </row>
        <row r="2662">
          <cell r="B2662" t="str">
            <v>Phyeongyang</v>
          </cell>
        </row>
        <row r="2663">
          <cell r="B2663" t="str">
            <v>Hamgyǒng-namdo</v>
          </cell>
        </row>
        <row r="2664">
          <cell r="B2664" t="str">
            <v>Hamkyeongnamto</v>
          </cell>
        </row>
        <row r="2665">
          <cell r="B2665" t="str">
            <v>Busan-gwangyeoksi</v>
          </cell>
        </row>
        <row r="2666">
          <cell r="B2666" t="str">
            <v>Daegu-gwangyeoksi</v>
          </cell>
        </row>
        <row r="2667">
          <cell r="B2667" t="str">
            <v>Daejeon-gwangyeoksi</v>
          </cell>
        </row>
        <row r="2668">
          <cell r="B2668" t="str">
            <v>Gwangju-gwangyeoksi</v>
          </cell>
        </row>
        <row r="2669">
          <cell r="B2669" t="str">
            <v>Incheon-gwangyeoksi</v>
          </cell>
        </row>
        <row r="2670">
          <cell r="B2670" t="str">
            <v>Ulsan-gwangyeoksi</v>
          </cell>
        </row>
        <row r="2671">
          <cell r="B2671" t="str">
            <v>Chungcheongbuk-do</v>
          </cell>
        </row>
        <row r="2672">
          <cell r="B2672" t="str">
            <v>Chungcheongnam-do</v>
          </cell>
        </row>
        <row r="2673">
          <cell r="B2673" t="str">
            <v>Gangwon-do</v>
          </cell>
        </row>
        <row r="2674">
          <cell r="B2674" t="str">
            <v>Gyeonggi-do</v>
          </cell>
        </row>
        <row r="2675">
          <cell r="B2675" t="str">
            <v>Gyeongsangbuk-do</v>
          </cell>
        </row>
        <row r="2676">
          <cell r="B2676" t="str">
            <v>Gyeongsangnam-do</v>
          </cell>
        </row>
        <row r="2677">
          <cell r="B2677" t="str">
            <v>Jeollabuk-do</v>
          </cell>
        </row>
        <row r="2678">
          <cell r="B2678" t="str">
            <v>Jeollanam-do</v>
          </cell>
        </row>
        <row r="2679">
          <cell r="B2679" t="str">
            <v>Jeju-teukbyeoljachido</v>
          </cell>
        </row>
        <row r="2680">
          <cell r="B2680" t="str">
            <v>Seoul-teukbyeolsi</v>
          </cell>
        </row>
        <row r="2681">
          <cell r="B2681" t="str">
            <v>Sejong</v>
          </cell>
        </row>
        <row r="2682">
          <cell r="B2682" t="str">
            <v>Al Jahrā’</v>
          </cell>
        </row>
        <row r="2683">
          <cell r="B2683" t="str">
            <v>Al Farwānīyah</v>
          </cell>
        </row>
        <row r="2684">
          <cell r="B2684" t="str">
            <v>Ḩawallī</v>
          </cell>
        </row>
        <row r="2685">
          <cell r="B2685" t="str">
            <v>Al ‘Āşimah</v>
          </cell>
        </row>
        <row r="2686">
          <cell r="B2686" t="str">
            <v>Mubārak al Kabīr</v>
          </cell>
        </row>
        <row r="2687">
          <cell r="B2687" t="str">
            <v>Al Aḩmadī</v>
          </cell>
        </row>
        <row r="2688">
          <cell r="B2688" t="str">
            <v>Aqmola oblysy</v>
          </cell>
        </row>
        <row r="2689">
          <cell r="B2689" t="str">
            <v>Akmolinskaja oblast'</v>
          </cell>
        </row>
        <row r="2690">
          <cell r="B2690" t="str">
            <v>Akmolinskaya oblast'</v>
          </cell>
        </row>
        <row r="2691">
          <cell r="B2691" t="str">
            <v>Kyzylordinskaja oblast'</v>
          </cell>
        </row>
        <row r="2692">
          <cell r="B2692" t="str">
            <v>Qyzylorda oblysy</v>
          </cell>
        </row>
        <row r="2693">
          <cell r="B2693" t="str">
            <v>Kyzylordinskaya oblast'</v>
          </cell>
        </row>
        <row r="2694">
          <cell r="B2694" t="str">
            <v>Vostočno-Kazahstanskaja oblast'</v>
          </cell>
        </row>
        <row r="2695">
          <cell r="B2695" t="str">
            <v>Vostochno-Kazakhstanskaya oblast'</v>
          </cell>
        </row>
        <row r="2696">
          <cell r="B2696" t="str">
            <v>Shyghys Qazaqstan oblysy</v>
          </cell>
        </row>
        <row r="2697">
          <cell r="B2697" t="str">
            <v>Šimkent</v>
          </cell>
        </row>
        <row r="2698">
          <cell r="B2698" t="str">
            <v>Shymkent</v>
          </cell>
        </row>
        <row r="2699">
          <cell r="B2699" t="str">
            <v>Shymkent</v>
          </cell>
        </row>
        <row r="2700">
          <cell r="B2700" t="str">
            <v>Bajkonyr</v>
          </cell>
        </row>
        <row r="2701">
          <cell r="B2701" t="str">
            <v>Bayqongyr</v>
          </cell>
        </row>
        <row r="2702">
          <cell r="B2702" t="str">
            <v>Baykonyr</v>
          </cell>
        </row>
        <row r="2703">
          <cell r="B2703" t="str">
            <v>Almaty oblysy</v>
          </cell>
        </row>
        <row r="2704">
          <cell r="B2704" t="str">
            <v>Almatinskaja oblast'</v>
          </cell>
        </row>
        <row r="2705">
          <cell r="B2705" t="str">
            <v>Almatinskaya oblast'</v>
          </cell>
        </row>
        <row r="2706">
          <cell r="B2706" t="str">
            <v>Severo-Kazakhstanskaya oblast'</v>
          </cell>
        </row>
        <row r="2707">
          <cell r="B2707" t="str">
            <v>Severo-Kazahstanskaja oblast'</v>
          </cell>
        </row>
        <row r="2708">
          <cell r="B2708" t="str">
            <v>Soltüstik Qazaqstan oblysy</v>
          </cell>
        </row>
        <row r="2709">
          <cell r="B2709" t="str">
            <v>Türkistan oblysy</v>
          </cell>
        </row>
        <row r="2710">
          <cell r="B2710" t="str">
            <v>Turkestanskaja oblast'</v>
          </cell>
        </row>
        <row r="2711">
          <cell r="B2711" t="str">
            <v>Turkestankaya oblast'</v>
          </cell>
        </row>
        <row r="2712">
          <cell r="B2712" t="str">
            <v>Zapadno-Kazahstanskaja oblast'</v>
          </cell>
        </row>
        <row r="2713">
          <cell r="B2713" t="str">
            <v>Zapadno-Kazakhstanskaya oblast'</v>
          </cell>
        </row>
        <row r="2714">
          <cell r="B2714" t="str">
            <v>Batys Qazaqstan oblysy</v>
          </cell>
        </row>
        <row r="2715">
          <cell r="B2715" t="str">
            <v>Almaty</v>
          </cell>
        </row>
        <row r="2716">
          <cell r="B2716" t="str">
            <v>Almaty</v>
          </cell>
        </row>
        <row r="2717">
          <cell r="B2717" t="str">
            <v>Almaty</v>
          </cell>
        </row>
        <row r="2718">
          <cell r="B2718" t="str">
            <v>Kostanayskaya oblast'</v>
          </cell>
        </row>
        <row r="2719">
          <cell r="B2719" t="str">
            <v>Kostanajskaja oblast'</v>
          </cell>
        </row>
        <row r="2720">
          <cell r="B2720" t="str">
            <v>Qostanay oblysy</v>
          </cell>
        </row>
        <row r="2721">
          <cell r="B2721" t="str">
            <v>Qaraghandy oblysy</v>
          </cell>
        </row>
        <row r="2722">
          <cell r="B2722" t="str">
            <v>Karagandinskaja oblast'</v>
          </cell>
        </row>
        <row r="2723">
          <cell r="B2723" t="str">
            <v>Karagandinskaya oblast'</v>
          </cell>
        </row>
        <row r="2724">
          <cell r="B2724" t="str">
            <v>Pavlodarskaja oblast'</v>
          </cell>
        </row>
        <row r="2725">
          <cell r="B2725" t="str">
            <v>Pavlodarskaya oblast'</v>
          </cell>
        </row>
        <row r="2726">
          <cell r="B2726" t="str">
            <v>Pavlodar oblysy</v>
          </cell>
        </row>
        <row r="2727">
          <cell r="B2727" t="str">
            <v>Astana</v>
          </cell>
        </row>
        <row r="2728">
          <cell r="B2728" t="str">
            <v>Astana</v>
          </cell>
        </row>
        <row r="2729">
          <cell r="B2729" t="str">
            <v>Astana</v>
          </cell>
        </row>
        <row r="2730">
          <cell r="B2730" t="str">
            <v>Aktjubinskaja oblast'</v>
          </cell>
        </row>
        <row r="2731">
          <cell r="B2731" t="str">
            <v>Aqtöbe oblysy</v>
          </cell>
        </row>
        <row r="2732">
          <cell r="B2732" t="str">
            <v>Aktyubinskaya oblast'</v>
          </cell>
        </row>
        <row r="2733">
          <cell r="B2733" t="str">
            <v>Atyrauskaja oblast'</v>
          </cell>
        </row>
        <row r="2734">
          <cell r="B2734" t="str">
            <v>Atyrauskaya oblast'</v>
          </cell>
        </row>
        <row r="2735">
          <cell r="B2735" t="str">
            <v>Atyraū oblysy</v>
          </cell>
        </row>
        <row r="2736">
          <cell r="B2736" t="str">
            <v>Mangistauskaya oblast'</v>
          </cell>
        </row>
        <row r="2737">
          <cell r="B2737" t="str">
            <v>Mangghystaū oblysy</v>
          </cell>
        </row>
        <row r="2738">
          <cell r="B2738" t="str">
            <v>Mangystauskaja oblast'</v>
          </cell>
        </row>
        <row r="2739">
          <cell r="B2739" t="str">
            <v>Žambylskaja oblast'</v>
          </cell>
        </row>
        <row r="2740">
          <cell r="B2740" t="str">
            <v>Zhambylskaya oblast'</v>
          </cell>
        </row>
        <row r="2741">
          <cell r="B2741" t="str">
            <v>Zhambyl oblysy</v>
          </cell>
        </row>
        <row r="2742">
          <cell r="B2742" t="str">
            <v>Attapu</v>
          </cell>
        </row>
        <row r="2743">
          <cell r="B2743" t="str">
            <v>Bolikhamxai</v>
          </cell>
        </row>
        <row r="2744">
          <cell r="B2744" t="str">
            <v>Champasak</v>
          </cell>
        </row>
        <row r="2745">
          <cell r="B2745" t="str">
            <v>Louangphabang</v>
          </cell>
        </row>
        <row r="2746">
          <cell r="B2746" t="str">
            <v>Oudômxai</v>
          </cell>
        </row>
        <row r="2747">
          <cell r="B2747" t="str">
            <v>Phôngsali</v>
          </cell>
        </row>
        <row r="2748">
          <cell r="B2748" t="str">
            <v>Salavan</v>
          </cell>
        </row>
        <row r="2749">
          <cell r="B2749" t="str">
            <v>Xaignabouli</v>
          </cell>
        </row>
        <row r="2750">
          <cell r="B2750" t="str">
            <v>Xékong</v>
          </cell>
        </row>
        <row r="2751">
          <cell r="B2751" t="str">
            <v>Xiangkhouang</v>
          </cell>
        </row>
        <row r="2752">
          <cell r="B2752" t="str">
            <v>Bokèo</v>
          </cell>
        </row>
        <row r="2753">
          <cell r="B2753" t="str">
            <v>Savannakhét</v>
          </cell>
        </row>
        <row r="2754">
          <cell r="B2754" t="str">
            <v>Houaphan</v>
          </cell>
        </row>
        <row r="2755">
          <cell r="B2755" t="str">
            <v>Khammouan</v>
          </cell>
        </row>
        <row r="2756">
          <cell r="B2756" t="str">
            <v>Viangchan</v>
          </cell>
        </row>
        <row r="2757">
          <cell r="B2757" t="str">
            <v>Louang Namtha</v>
          </cell>
        </row>
        <row r="2758">
          <cell r="B2758" t="str">
            <v>Viangchan</v>
          </cell>
        </row>
        <row r="2759">
          <cell r="B2759" t="str">
            <v>Xaisômboun</v>
          </cell>
        </row>
        <row r="2760">
          <cell r="B2760" t="str">
            <v>Ash Shimāl</v>
          </cell>
        </row>
        <row r="2761">
          <cell r="B2761" t="str">
            <v>Liban-Nord</v>
          </cell>
        </row>
        <row r="2762">
          <cell r="B2762" t="str">
            <v>‘Akkār</v>
          </cell>
        </row>
        <row r="2763">
          <cell r="B2763" t="str">
            <v>Aakkâr</v>
          </cell>
        </row>
        <row r="2764">
          <cell r="B2764" t="str">
            <v>Bayrūt</v>
          </cell>
        </row>
        <row r="2765">
          <cell r="B2765" t="str">
            <v>Beyrouth</v>
          </cell>
        </row>
        <row r="2766">
          <cell r="B2766" t="str">
            <v>Nabatîyé</v>
          </cell>
        </row>
        <row r="2767">
          <cell r="B2767" t="str">
            <v>An Nabaţīyah</v>
          </cell>
        </row>
        <row r="2768">
          <cell r="B2768" t="str">
            <v>Mont-Liban</v>
          </cell>
        </row>
        <row r="2769">
          <cell r="B2769" t="str">
            <v>Jabal Lubnān</v>
          </cell>
        </row>
        <row r="2770">
          <cell r="B2770" t="str">
            <v>Béqaa</v>
          </cell>
        </row>
        <row r="2771">
          <cell r="B2771" t="str">
            <v>Al Biqā‘</v>
          </cell>
        </row>
        <row r="2772">
          <cell r="B2772" t="str">
            <v>B‘alabak-Al Hirmil</v>
          </cell>
        </row>
        <row r="2773">
          <cell r="B2773" t="str">
            <v>Baalbek-Hermel</v>
          </cell>
        </row>
        <row r="2774">
          <cell r="B2774" t="str">
            <v>Al Janūb</v>
          </cell>
        </row>
        <row r="2775">
          <cell r="B2775" t="str">
            <v>Liban-Sud</v>
          </cell>
        </row>
        <row r="2776">
          <cell r="B2776" t="str">
            <v>Anse la Raye</v>
          </cell>
        </row>
        <row r="2777">
          <cell r="B2777" t="str">
            <v>Gros Islet</v>
          </cell>
        </row>
        <row r="2778">
          <cell r="B2778" t="str">
            <v>Choiseul</v>
          </cell>
        </row>
        <row r="2779">
          <cell r="B2779" t="str">
            <v>Castries</v>
          </cell>
        </row>
        <row r="2780">
          <cell r="B2780" t="str">
            <v>Dennery</v>
          </cell>
        </row>
        <row r="2781">
          <cell r="B2781" t="str">
            <v>Micoud</v>
          </cell>
        </row>
        <row r="2782">
          <cell r="B2782" t="str">
            <v>Canaries</v>
          </cell>
        </row>
        <row r="2783">
          <cell r="B2783" t="str">
            <v>Laborie</v>
          </cell>
        </row>
        <row r="2784">
          <cell r="B2784" t="str">
            <v>Soufrière</v>
          </cell>
        </row>
        <row r="2785">
          <cell r="B2785" t="str">
            <v>Vieux Fort</v>
          </cell>
        </row>
        <row r="2786">
          <cell r="B2786" t="str">
            <v>Eschen</v>
          </cell>
        </row>
        <row r="2787">
          <cell r="B2787" t="str">
            <v>Schellenberg</v>
          </cell>
        </row>
        <row r="2788">
          <cell r="B2788" t="str">
            <v>Vaduz</v>
          </cell>
        </row>
        <row r="2789">
          <cell r="B2789" t="str">
            <v>Mauren</v>
          </cell>
        </row>
        <row r="2790">
          <cell r="B2790" t="str">
            <v>Gamprin</v>
          </cell>
        </row>
        <row r="2791">
          <cell r="B2791" t="str">
            <v>Planken</v>
          </cell>
        </row>
        <row r="2792">
          <cell r="B2792" t="str">
            <v>Ruggell</v>
          </cell>
        </row>
        <row r="2793">
          <cell r="B2793" t="str">
            <v>Balzers</v>
          </cell>
        </row>
        <row r="2794">
          <cell r="B2794" t="str">
            <v>Triesen</v>
          </cell>
        </row>
        <row r="2795">
          <cell r="B2795" t="str">
            <v>Schaan</v>
          </cell>
        </row>
        <row r="2796">
          <cell r="B2796" t="str">
            <v>Triesenberg</v>
          </cell>
        </row>
        <row r="2797">
          <cell r="B2797" t="str">
            <v>Central Province</v>
          </cell>
        </row>
        <row r="2798">
          <cell r="B2798" t="str">
            <v>Mattiya mākāṇam</v>
          </cell>
        </row>
        <row r="2799">
          <cell r="B2799" t="str">
            <v>Madhyama paḷāta</v>
          </cell>
        </row>
        <row r="2800">
          <cell r="B2800" t="str">
            <v>Colombo</v>
          </cell>
        </row>
        <row r="2801">
          <cell r="B2801" t="str">
            <v>Kŏḷamba</v>
          </cell>
        </row>
        <row r="2802">
          <cell r="B2802" t="str">
            <v>Kŏl̮umpu</v>
          </cell>
        </row>
        <row r="2803">
          <cell r="B2803" t="str">
            <v>Batticaloa</v>
          </cell>
        </row>
        <row r="2804">
          <cell r="B2804" t="str">
            <v>Maṭṭakkaḷappu</v>
          </cell>
        </row>
        <row r="2805">
          <cell r="B2805" t="str">
            <v>Maḍakalapuva</v>
          </cell>
        </row>
        <row r="2806">
          <cell r="B2806" t="str">
            <v>Galle</v>
          </cell>
        </row>
        <row r="2807">
          <cell r="B2807" t="str">
            <v>Kāli</v>
          </cell>
        </row>
        <row r="2808">
          <cell r="B2808" t="str">
            <v>Gālla</v>
          </cell>
        </row>
        <row r="2809">
          <cell r="B2809" t="str">
            <v>Southern Province</v>
          </cell>
        </row>
        <row r="2810">
          <cell r="B2810" t="str">
            <v>Dakuṇu paḷāta</v>
          </cell>
        </row>
        <row r="2811">
          <cell r="B2811" t="str">
            <v>Tĕṉ mākāṇam</v>
          </cell>
        </row>
        <row r="2812">
          <cell r="B2812" t="str">
            <v>Gampaha</v>
          </cell>
        </row>
        <row r="2813">
          <cell r="B2813" t="str">
            <v>Kampahā</v>
          </cell>
        </row>
        <row r="2814">
          <cell r="B2814" t="str">
            <v>Gampaha</v>
          </cell>
        </row>
        <row r="2815">
          <cell r="B2815" t="str">
            <v>Hambantota</v>
          </cell>
        </row>
        <row r="2816">
          <cell r="B2816" t="str">
            <v>Ampāntōṭṭai</v>
          </cell>
        </row>
        <row r="2817">
          <cell r="B2817" t="str">
            <v>Hambantŏṭa</v>
          </cell>
        </row>
        <row r="2818">
          <cell r="B2818" t="str">
            <v>Jaffna</v>
          </cell>
        </row>
        <row r="2819">
          <cell r="B2819" t="str">
            <v>Yāl̮ppāṇam</v>
          </cell>
        </row>
        <row r="2820">
          <cell r="B2820" t="str">
            <v>Yāpanaya</v>
          </cell>
        </row>
        <row r="2821">
          <cell r="B2821" t="str">
            <v>Uva Province</v>
          </cell>
        </row>
        <row r="2822">
          <cell r="B2822" t="str">
            <v>Ūvā mākāṇam</v>
          </cell>
        </row>
        <row r="2823">
          <cell r="B2823" t="str">
            <v>Ūva paḷāta</v>
          </cell>
        </row>
        <row r="2824">
          <cell r="B2824" t="str">
            <v>Puttalam</v>
          </cell>
        </row>
        <row r="2825">
          <cell r="B2825" t="str">
            <v>Puttalama</v>
          </cell>
        </row>
        <row r="2826">
          <cell r="B2826" t="str">
            <v>Puttaḷam</v>
          </cell>
        </row>
        <row r="2827">
          <cell r="B2827" t="str">
            <v>Ratnapura</v>
          </cell>
        </row>
        <row r="2828">
          <cell r="B2828" t="str">
            <v>Irattiṉapuri</v>
          </cell>
        </row>
        <row r="2829">
          <cell r="B2829" t="str">
            <v>Ratnapura</v>
          </cell>
        </row>
        <row r="2830">
          <cell r="B2830" t="str">
            <v>Sabaragamuwa Province</v>
          </cell>
        </row>
        <row r="2831">
          <cell r="B2831" t="str">
            <v>Chappirakamuva mākāṇam</v>
          </cell>
        </row>
        <row r="2832">
          <cell r="B2832" t="str">
            <v>Sabaragamuva paḷāta</v>
          </cell>
        </row>
        <row r="2833">
          <cell r="B2833" t="str">
            <v>Vavuniya</v>
          </cell>
        </row>
        <row r="2834">
          <cell r="B2834" t="str">
            <v>Vavuṉiyā</v>
          </cell>
        </row>
        <row r="2835">
          <cell r="B2835" t="str">
            <v>Vavuniyāva</v>
          </cell>
        </row>
        <row r="2836">
          <cell r="B2836" t="str">
            <v>Trincomalee</v>
          </cell>
        </row>
        <row r="2837">
          <cell r="B2837" t="str">
            <v>Tirukŏṇamalai</v>
          </cell>
        </row>
        <row r="2838">
          <cell r="B2838" t="str">
            <v>Trikuṇāmalaya</v>
          </cell>
        </row>
        <row r="2839">
          <cell r="B2839" t="str">
            <v>North Western Province</v>
          </cell>
        </row>
        <row r="2840">
          <cell r="B2840" t="str">
            <v>Vayamba paḷāta</v>
          </cell>
        </row>
        <row r="2841">
          <cell r="B2841" t="str">
            <v>Vaṭamel mākāṇam</v>
          </cell>
        </row>
        <row r="2842">
          <cell r="B2842" t="str">
            <v>Mullaittivu</v>
          </cell>
        </row>
        <row r="2843">
          <cell r="B2843" t="str">
            <v>Mulativ</v>
          </cell>
        </row>
        <row r="2844">
          <cell r="B2844" t="str">
            <v>Mullaittīvu</v>
          </cell>
        </row>
        <row r="2845">
          <cell r="B2845" t="str">
            <v>Monaragala</v>
          </cell>
        </row>
        <row r="2846">
          <cell r="B2846" t="str">
            <v>Mŏṉarākalai</v>
          </cell>
        </row>
        <row r="2847">
          <cell r="B2847" t="str">
            <v>Mŏṇarāgala</v>
          </cell>
        </row>
        <row r="2848">
          <cell r="B2848" t="str">
            <v>North Central Province</v>
          </cell>
        </row>
        <row r="2849">
          <cell r="B2849" t="str">
            <v>Vaṭamattiya mākāṇam</v>
          </cell>
        </row>
        <row r="2850">
          <cell r="B2850" t="str">
            <v>Uturumæ̆da paḷāta</v>
          </cell>
        </row>
        <row r="2851">
          <cell r="B2851" t="str">
            <v>Nuwara Eliya</v>
          </cell>
        </row>
        <row r="2852">
          <cell r="B2852" t="str">
            <v>Nuvara Ĕliya</v>
          </cell>
        </row>
        <row r="2853">
          <cell r="B2853" t="str">
            <v>Nuvarĕliyā</v>
          </cell>
        </row>
        <row r="2854">
          <cell r="B2854" t="str">
            <v>Polonnaruwa</v>
          </cell>
        </row>
        <row r="2855">
          <cell r="B2855" t="str">
            <v>Pŏlaṉṉaṛuvai</v>
          </cell>
        </row>
        <row r="2856">
          <cell r="B2856" t="str">
            <v>Pŏḷŏnnaruva</v>
          </cell>
        </row>
        <row r="2857">
          <cell r="B2857" t="str">
            <v>Western Province</v>
          </cell>
        </row>
        <row r="2858">
          <cell r="B2858" t="str">
            <v>Basnāhira paḷāta</v>
          </cell>
        </row>
        <row r="2859">
          <cell r="B2859" t="str">
            <v>Mel mākāṇam</v>
          </cell>
        </row>
        <row r="2860">
          <cell r="B2860" t="str">
            <v>Ampara</v>
          </cell>
        </row>
        <row r="2861">
          <cell r="B2861" t="str">
            <v>Ampāṟai</v>
          </cell>
        </row>
        <row r="2862">
          <cell r="B2862" t="str">
            <v>Ampāra</v>
          </cell>
        </row>
        <row r="2863">
          <cell r="B2863" t="str">
            <v>Badulla</v>
          </cell>
        </row>
        <row r="2864">
          <cell r="B2864" t="str">
            <v>Patuḷai</v>
          </cell>
        </row>
        <row r="2865">
          <cell r="B2865" t="str">
            <v>Badulla</v>
          </cell>
        </row>
        <row r="2866">
          <cell r="B2866" t="str">
            <v>Anuradhapura</v>
          </cell>
        </row>
        <row r="2867">
          <cell r="B2867" t="str">
            <v>Anurādhapura</v>
          </cell>
        </row>
        <row r="2868">
          <cell r="B2868" t="str">
            <v>Anurātapuram</v>
          </cell>
        </row>
        <row r="2869">
          <cell r="B2869" t="str">
            <v>Northern Province</v>
          </cell>
        </row>
        <row r="2870">
          <cell r="B2870" t="str">
            <v>Uturu paḷāta</v>
          </cell>
        </row>
        <row r="2871">
          <cell r="B2871" t="str">
            <v>Vaṭakku mākāṇam</v>
          </cell>
        </row>
        <row r="2872">
          <cell r="B2872" t="str">
            <v>Kilinochchi</v>
          </cell>
        </row>
        <row r="2873">
          <cell r="B2873" t="str">
            <v>Kilinŏchchi</v>
          </cell>
        </row>
        <row r="2874">
          <cell r="B2874" t="str">
            <v>Kiḷinochchi</v>
          </cell>
        </row>
        <row r="2875">
          <cell r="B2875" t="str">
            <v>Kegalla</v>
          </cell>
        </row>
        <row r="2876">
          <cell r="B2876" t="str">
            <v>Kægalla</v>
          </cell>
        </row>
        <row r="2877">
          <cell r="B2877" t="str">
            <v>Kekālai</v>
          </cell>
        </row>
        <row r="2878">
          <cell r="B2878" t="str">
            <v>Kalutara</v>
          </cell>
        </row>
        <row r="2879">
          <cell r="B2879" t="str">
            <v>Kaḷutara</v>
          </cell>
        </row>
        <row r="2880">
          <cell r="B2880" t="str">
            <v>Kaḷuttuṟai</v>
          </cell>
        </row>
        <row r="2881">
          <cell r="B2881" t="str">
            <v>Kandy</v>
          </cell>
        </row>
        <row r="2882">
          <cell r="B2882" t="str">
            <v>Mahanuvara</v>
          </cell>
        </row>
        <row r="2883">
          <cell r="B2883" t="str">
            <v>Kaṇṭi</v>
          </cell>
        </row>
        <row r="2884">
          <cell r="B2884" t="str">
            <v>Kurunegala</v>
          </cell>
        </row>
        <row r="2885">
          <cell r="B2885" t="str">
            <v>Kuruṇægala</v>
          </cell>
        </row>
        <row r="2886">
          <cell r="B2886" t="str">
            <v>Kurunākal</v>
          </cell>
        </row>
        <row r="2887">
          <cell r="B2887" t="str">
            <v>Eastern Province</v>
          </cell>
        </row>
        <row r="2888">
          <cell r="B2888" t="str">
            <v>Næ̆gĕnahira paḷāta</v>
          </cell>
        </row>
        <row r="2889">
          <cell r="B2889" t="str">
            <v>Kil̮akku mākāṇam</v>
          </cell>
        </row>
        <row r="2890">
          <cell r="B2890" t="str">
            <v>Mannar</v>
          </cell>
        </row>
        <row r="2891">
          <cell r="B2891" t="str">
            <v>Mannārama</v>
          </cell>
        </row>
        <row r="2892">
          <cell r="B2892" t="str">
            <v>Maṉṉār</v>
          </cell>
        </row>
        <row r="2893">
          <cell r="B2893" t="str">
            <v>Matara</v>
          </cell>
        </row>
        <row r="2894">
          <cell r="B2894" t="str">
            <v>Māttaṛai</v>
          </cell>
        </row>
        <row r="2895">
          <cell r="B2895" t="str">
            <v>Mātara</v>
          </cell>
        </row>
        <row r="2896">
          <cell r="B2896" t="str">
            <v>Matale</v>
          </cell>
        </row>
        <row r="2897">
          <cell r="B2897" t="str">
            <v>Māttaḷai</v>
          </cell>
        </row>
        <row r="2898">
          <cell r="B2898" t="str">
            <v>Mātale</v>
          </cell>
        </row>
        <row r="2899">
          <cell r="B2899" t="str">
            <v>Bomi</v>
          </cell>
        </row>
        <row r="2900">
          <cell r="B2900" t="str">
            <v>Grand Bassa</v>
          </cell>
        </row>
        <row r="2901">
          <cell r="B2901" t="str">
            <v>Grand Gedeh</v>
          </cell>
        </row>
        <row r="2902">
          <cell r="B2902" t="str">
            <v>Lofa</v>
          </cell>
        </row>
        <row r="2903">
          <cell r="B2903" t="str">
            <v>River Cess</v>
          </cell>
        </row>
        <row r="2904">
          <cell r="B2904" t="str">
            <v>Grand Cape Mount</v>
          </cell>
        </row>
        <row r="2905">
          <cell r="B2905" t="str">
            <v>Gbarpolu</v>
          </cell>
        </row>
        <row r="2906">
          <cell r="B2906" t="str">
            <v>Margibi</v>
          </cell>
        </row>
        <row r="2907">
          <cell r="B2907" t="str">
            <v>Bong</v>
          </cell>
        </row>
        <row r="2908">
          <cell r="B2908" t="str">
            <v>Maryland</v>
          </cell>
        </row>
        <row r="2909">
          <cell r="B2909" t="str">
            <v>Nimba</v>
          </cell>
        </row>
        <row r="2910">
          <cell r="B2910" t="str">
            <v>Sinoe</v>
          </cell>
        </row>
        <row r="2911">
          <cell r="B2911" t="str">
            <v>River Gee</v>
          </cell>
        </row>
        <row r="2912">
          <cell r="B2912" t="str">
            <v>Montserrado</v>
          </cell>
        </row>
        <row r="2913">
          <cell r="B2913" t="str">
            <v>Grand Kru</v>
          </cell>
        </row>
        <row r="2914">
          <cell r="B2914" t="str">
            <v>Quthing</v>
          </cell>
        </row>
        <row r="2915">
          <cell r="B2915" t="str">
            <v>Quthing</v>
          </cell>
        </row>
        <row r="2916">
          <cell r="B2916" t="str">
            <v>Berea</v>
          </cell>
        </row>
        <row r="2917">
          <cell r="B2917" t="str">
            <v>Berea</v>
          </cell>
        </row>
        <row r="2918">
          <cell r="B2918" t="str">
            <v>Mafeteng</v>
          </cell>
        </row>
        <row r="2919">
          <cell r="B2919" t="str">
            <v>Mafeteng</v>
          </cell>
        </row>
        <row r="2920">
          <cell r="B2920" t="str">
            <v>Thaba-Tseka</v>
          </cell>
        </row>
        <row r="2921">
          <cell r="B2921" t="str">
            <v>Thaba-Tseka</v>
          </cell>
        </row>
        <row r="2922">
          <cell r="B2922" t="str">
            <v>Maseru</v>
          </cell>
        </row>
        <row r="2923">
          <cell r="B2923" t="str">
            <v>Maseru</v>
          </cell>
        </row>
        <row r="2924">
          <cell r="B2924" t="str">
            <v>Mohale's Hoek</v>
          </cell>
        </row>
        <row r="2925">
          <cell r="B2925" t="str">
            <v>Mohale's Hoek</v>
          </cell>
        </row>
        <row r="2926">
          <cell r="B2926" t="str">
            <v>Mokhotlong</v>
          </cell>
        </row>
        <row r="2927">
          <cell r="B2927" t="str">
            <v>Mokhotlong</v>
          </cell>
        </row>
        <row r="2928">
          <cell r="B2928" t="str">
            <v>Leribe</v>
          </cell>
        </row>
        <row r="2929">
          <cell r="B2929" t="str">
            <v>Leribe</v>
          </cell>
        </row>
        <row r="2930">
          <cell r="B2930" t="str">
            <v>Qacha's Nek</v>
          </cell>
        </row>
        <row r="2931">
          <cell r="B2931" t="str">
            <v>Qacha's Nek</v>
          </cell>
        </row>
        <row r="2932">
          <cell r="B2932" t="str">
            <v>Butha-Buthe</v>
          </cell>
        </row>
        <row r="2933">
          <cell r="B2933" t="str">
            <v>Butha-Buthe</v>
          </cell>
        </row>
        <row r="2934">
          <cell r="B2934" t="str">
            <v>Marijampolės apskritis</v>
          </cell>
        </row>
        <row r="2935">
          <cell r="B2935" t="str">
            <v>Panevėžio apskritis</v>
          </cell>
        </row>
        <row r="2936">
          <cell r="B2936" t="str">
            <v>Šiaulių apskritis</v>
          </cell>
        </row>
        <row r="2937">
          <cell r="B2937" t="str">
            <v>Alytaus apskritis</v>
          </cell>
        </row>
        <row r="2938">
          <cell r="B2938" t="str">
            <v>Kauno apskritis</v>
          </cell>
        </row>
        <row r="2939">
          <cell r="B2939" t="str">
            <v>Utenos apskritis</v>
          </cell>
        </row>
        <row r="2940">
          <cell r="B2940" t="str">
            <v>Alytaus miestas</v>
          </cell>
        </row>
        <row r="2941">
          <cell r="B2941" t="str">
            <v>Kauno miestas</v>
          </cell>
        </row>
        <row r="2942">
          <cell r="B2942" t="str">
            <v>Klaipėdos miestas</v>
          </cell>
        </row>
        <row r="2943">
          <cell r="B2943" t="str">
            <v>Palangos miestas</v>
          </cell>
        </row>
        <row r="2944">
          <cell r="B2944" t="str">
            <v>Šiaulių miestas</v>
          </cell>
        </row>
        <row r="2945">
          <cell r="B2945" t="str">
            <v>Alytus</v>
          </cell>
        </row>
        <row r="2946">
          <cell r="B2946" t="str">
            <v>Vilniaus miestas</v>
          </cell>
        </row>
        <row r="2947">
          <cell r="B2947" t="str">
            <v>Panevėžio miestas</v>
          </cell>
        </row>
        <row r="2948">
          <cell r="B2948" t="str">
            <v>Akmenė</v>
          </cell>
        </row>
        <row r="2949">
          <cell r="B2949" t="str">
            <v>Anykščiai</v>
          </cell>
        </row>
        <row r="2950">
          <cell r="B2950" t="str">
            <v>Biržai</v>
          </cell>
        </row>
        <row r="2951">
          <cell r="B2951" t="str">
            <v>Ignalina</v>
          </cell>
        </row>
        <row r="2952">
          <cell r="B2952" t="str">
            <v>Jonava</v>
          </cell>
        </row>
        <row r="2953">
          <cell r="B2953" t="str">
            <v>Joniškis</v>
          </cell>
        </row>
        <row r="2954">
          <cell r="B2954" t="str">
            <v>Jurbarkas</v>
          </cell>
        </row>
        <row r="2955">
          <cell r="B2955" t="str">
            <v>Kaišiadorys</v>
          </cell>
        </row>
        <row r="2956">
          <cell r="B2956" t="str">
            <v>Kaunas</v>
          </cell>
        </row>
        <row r="2957">
          <cell r="B2957" t="str">
            <v>Kėdainiai</v>
          </cell>
        </row>
        <row r="2958">
          <cell r="B2958" t="str">
            <v>Kelmė</v>
          </cell>
        </row>
        <row r="2959">
          <cell r="B2959" t="str">
            <v>Klaipėda</v>
          </cell>
        </row>
        <row r="2960">
          <cell r="B2960" t="str">
            <v>Kretinga</v>
          </cell>
        </row>
        <row r="2961">
          <cell r="B2961" t="str">
            <v>Kupiškis</v>
          </cell>
        </row>
        <row r="2962">
          <cell r="B2962" t="str">
            <v>Lazdijai</v>
          </cell>
        </row>
        <row r="2963">
          <cell r="B2963" t="str">
            <v>Marijampolė</v>
          </cell>
        </row>
        <row r="2964">
          <cell r="B2964" t="str">
            <v>Mažeikiai</v>
          </cell>
        </row>
        <row r="2965">
          <cell r="B2965" t="str">
            <v>Molėtai</v>
          </cell>
        </row>
        <row r="2966">
          <cell r="B2966" t="str">
            <v>Pakruojis</v>
          </cell>
        </row>
        <row r="2967">
          <cell r="B2967" t="str">
            <v>Panevėžys</v>
          </cell>
        </row>
        <row r="2968">
          <cell r="B2968" t="str">
            <v>Pasvalys</v>
          </cell>
        </row>
        <row r="2969">
          <cell r="B2969" t="str">
            <v>Plungė</v>
          </cell>
        </row>
        <row r="2970">
          <cell r="B2970" t="str">
            <v>Prienai</v>
          </cell>
        </row>
        <row r="2971">
          <cell r="B2971" t="str">
            <v>Radviliškis</v>
          </cell>
        </row>
        <row r="2972">
          <cell r="B2972" t="str">
            <v>Raseiniai</v>
          </cell>
        </row>
        <row r="2973">
          <cell r="B2973" t="str">
            <v>Rokiškis</v>
          </cell>
        </row>
        <row r="2974">
          <cell r="B2974" t="str">
            <v>Šakiai</v>
          </cell>
        </row>
        <row r="2975">
          <cell r="B2975" t="str">
            <v>Šalčininkai</v>
          </cell>
        </row>
        <row r="2976">
          <cell r="B2976" t="str">
            <v>Šiauliai</v>
          </cell>
        </row>
        <row r="2977">
          <cell r="B2977" t="str">
            <v>Šilalė</v>
          </cell>
        </row>
        <row r="2978">
          <cell r="B2978" t="str">
            <v>Šilutė</v>
          </cell>
        </row>
        <row r="2979">
          <cell r="B2979" t="str">
            <v>Širvintos</v>
          </cell>
        </row>
        <row r="2980">
          <cell r="B2980" t="str">
            <v>Skuodas</v>
          </cell>
        </row>
        <row r="2981">
          <cell r="B2981" t="str">
            <v>Švenčionys</v>
          </cell>
        </row>
        <row r="2982">
          <cell r="B2982" t="str">
            <v>Tauragė</v>
          </cell>
        </row>
        <row r="2983">
          <cell r="B2983" t="str">
            <v>Telšiai</v>
          </cell>
        </row>
        <row r="2984">
          <cell r="B2984" t="str">
            <v>Trakai</v>
          </cell>
        </row>
        <row r="2985">
          <cell r="B2985" t="str">
            <v>Ukmergė</v>
          </cell>
        </row>
        <row r="2986">
          <cell r="B2986" t="str">
            <v>Utena</v>
          </cell>
        </row>
        <row r="2987">
          <cell r="B2987" t="str">
            <v>Varėna</v>
          </cell>
        </row>
        <row r="2988">
          <cell r="B2988" t="str">
            <v>Vilkaviškis</v>
          </cell>
        </row>
        <row r="2989">
          <cell r="B2989" t="str">
            <v>Vilnius</v>
          </cell>
        </row>
        <row r="2990">
          <cell r="B2990" t="str">
            <v>Zarasai</v>
          </cell>
        </row>
        <row r="2991">
          <cell r="B2991" t="str">
            <v>Birštono</v>
          </cell>
        </row>
        <row r="2992">
          <cell r="B2992" t="str">
            <v>Druskininkai</v>
          </cell>
        </row>
        <row r="2993">
          <cell r="B2993" t="str">
            <v>Elektrėnai</v>
          </cell>
        </row>
        <row r="2994">
          <cell r="B2994" t="str">
            <v>Kalvarijos</v>
          </cell>
        </row>
        <row r="2995">
          <cell r="B2995" t="str">
            <v>Kazlų Rūdos</v>
          </cell>
        </row>
        <row r="2996">
          <cell r="B2996" t="str">
            <v>Neringa</v>
          </cell>
        </row>
        <row r="2997">
          <cell r="B2997" t="str">
            <v>Pagėgiai</v>
          </cell>
        </row>
        <row r="2998">
          <cell r="B2998" t="str">
            <v>Rietavo</v>
          </cell>
        </row>
        <row r="2999">
          <cell r="B2999" t="str">
            <v>Visaginas</v>
          </cell>
        </row>
        <row r="3000">
          <cell r="B3000" t="str">
            <v>Telšių apskritis</v>
          </cell>
        </row>
        <row r="3001">
          <cell r="B3001" t="str">
            <v>Klaipėdos apskritis</v>
          </cell>
        </row>
        <row r="3002">
          <cell r="B3002" t="str">
            <v>Tauragės apskritis</v>
          </cell>
        </row>
        <row r="3003">
          <cell r="B3003" t="str">
            <v>Vilniaus apskritis</v>
          </cell>
        </row>
        <row r="3004">
          <cell r="B3004" t="str">
            <v>Capellen</v>
          </cell>
        </row>
        <row r="3005">
          <cell r="B3005" t="str">
            <v>Kapellen</v>
          </cell>
        </row>
        <row r="3006">
          <cell r="B3006" t="str">
            <v>Capellen</v>
          </cell>
        </row>
        <row r="3007">
          <cell r="B3007" t="str">
            <v>Clerf</v>
          </cell>
        </row>
        <row r="3008">
          <cell r="B3008" t="str">
            <v>Clervaux</v>
          </cell>
        </row>
        <row r="3009">
          <cell r="B3009" t="str">
            <v>Klierf</v>
          </cell>
        </row>
        <row r="3010">
          <cell r="B3010" t="str">
            <v>Diekirch</v>
          </cell>
        </row>
        <row r="3011">
          <cell r="B3011" t="str">
            <v>Diekirch</v>
          </cell>
        </row>
        <row r="3012">
          <cell r="B3012" t="str">
            <v>Diekrech</v>
          </cell>
        </row>
        <row r="3013">
          <cell r="B3013" t="str">
            <v>Echternach</v>
          </cell>
        </row>
        <row r="3014">
          <cell r="B3014" t="str">
            <v>Echternach</v>
          </cell>
        </row>
        <row r="3015">
          <cell r="B3015" t="str">
            <v>Iechternach</v>
          </cell>
        </row>
        <row r="3016">
          <cell r="B3016" t="str">
            <v>Esch an der Alzette</v>
          </cell>
        </row>
        <row r="3017">
          <cell r="B3017" t="str">
            <v>Esch-sur-Alzette</v>
          </cell>
        </row>
        <row r="3018">
          <cell r="B3018" t="str">
            <v>Esch-Uelzecht</v>
          </cell>
        </row>
        <row r="3019">
          <cell r="B3019" t="str">
            <v>Gréivemaacher</v>
          </cell>
        </row>
        <row r="3020">
          <cell r="B3020" t="str">
            <v>Grevenmacher</v>
          </cell>
        </row>
        <row r="3021">
          <cell r="B3021" t="str">
            <v>Grevenmacher</v>
          </cell>
        </row>
        <row r="3022">
          <cell r="B3022" t="str">
            <v>Lëtzebuerg</v>
          </cell>
        </row>
        <row r="3023">
          <cell r="B3023" t="str">
            <v>Luxembourg</v>
          </cell>
        </row>
        <row r="3024">
          <cell r="B3024" t="str">
            <v>Luxemburg</v>
          </cell>
        </row>
        <row r="3025">
          <cell r="B3025" t="str">
            <v>Mersch</v>
          </cell>
        </row>
        <row r="3026">
          <cell r="B3026" t="str">
            <v>Mersch</v>
          </cell>
        </row>
        <row r="3027">
          <cell r="B3027" t="str">
            <v>Miersch</v>
          </cell>
        </row>
        <row r="3028">
          <cell r="B3028" t="str">
            <v>Redange</v>
          </cell>
        </row>
        <row r="3029">
          <cell r="B3029" t="str">
            <v>Redingen</v>
          </cell>
        </row>
        <row r="3030">
          <cell r="B3030" t="str">
            <v>Réiden-Atert</v>
          </cell>
        </row>
        <row r="3031">
          <cell r="B3031" t="str">
            <v>Réimech</v>
          </cell>
        </row>
        <row r="3032">
          <cell r="B3032" t="str">
            <v>Remich</v>
          </cell>
        </row>
        <row r="3033">
          <cell r="B3033" t="str">
            <v>Remich</v>
          </cell>
        </row>
        <row r="3034">
          <cell r="B3034" t="str">
            <v>Veianen</v>
          </cell>
        </row>
        <row r="3035">
          <cell r="B3035" t="str">
            <v>Vianden</v>
          </cell>
        </row>
        <row r="3036">
          <cell r="B3036" t="str">
            <v>Vianden</v>
          </cell>
        </row>
        <row r="3037">
          <cell r="B3037" t="str">
            <v>Wiltz</v>
          </cell>
        </row>
        <row r="3038">
          <cell r="B3038" t="str">
            <v>Wiltz</v>
          </cell>
        </row>
        <row r="3039">
          <cell r="B3039" t="str">
            <v>Wolz</v>
          </cell>
        </row>
        <row r="3040">
          <cell r="B3040" t="str">
            <v>Aglonas novads</v>
          </cell>
        </row>
        <row r="3041">
          <cell r="B3041" t="str">
            <v>Grobiņas novads</v>
          </cell>
        </row>
        <row r="3042">
          <cell r="B3042" t="str">
            <v>Gulbenes novads</v>
          </cell>
        </row>
        <row r="3043">
          <cell r="B3043" t="str">
            <v>Kokneses novads</v>
          </cell>
        </row>
        <row r="3044">
          <cell r="B3044" t="str">
            <v>Krustpils novads</v>
          </cell>
        </row>
        <row r="3045">
          <cell r="B3045" t="str">
            <v>Lielvārdes novads</v>
          </cell>
        </row>
        <row r="3046">
          <cell r="B3046" t="str">
            <v>Mālpils novads</v>
          </cell>
        </row>
        <row r="3047">
          <cell r="B3047" t="str">
            <v>Pāvilostas novads</v>
          </cell>
        </row>
        <row r="3048">
          <cell r="B3048" t="str">
            <v>Preiļu novads</v>
          </cell>
        </row>
        <row r="3049">
          <cell r="B3049" t="str">
            <v>Rucavas novads</v>
          </cell>
        </row>
        <row r="3050">
          <cell r="B3050" t="str">
            <v>Sējas novads</v>
          </cell>
        </row>
        <row r="3051">
          <cell r="B3051" t="str">
            <v>Tērvetes novads</v>
          </cell>
        </row>
        <row r="3052">
          <cell r="B3052" t="str">
            <v>Jēkabpils</v>
          </cell>
        </row>
        <row r="3053">
          <cell r="B3053" t="str">
            <v>Ventspils</v>
          </cell>
        </row>
        <row r="3054">
          <cell r="B3054" t="str">
            <v>Auces novads</v>
          </cell>
        </row>
        <row r="3055">
          <cell r="B3055" t="str">
            <v>Beverīnas novads</v>
          </cell>
        </row>
        <row r="3056">
          <cell r="B3056" t="str">
            <v>Ikšķiles novads</v>
          </cell>
        </row>
        <row r="3057">
          <cell r="B3057" t="str">
            <v>Olaines novads</v>
          </cell>
        </row>
        <row r="3058">
          <cell r="B3058" t="str">
            <v>Priekuļu novads</v>
          </cell>
        </row>
        <row r="3059">
          <cell r="B3059" t="str">
            <v>Raunas novads</v>
          </cell>
        </row>
        <row r="3060">
          <cell r="B3060" t="str">
            <v>Saldus novads</v>
          </cell>
        </row>
        <row r="3061">
          <cell r="B3061" t="str">
            <v>Talsu novads</v>
          </cell>
        </row>
        <row r="3062">
          <cell r="B3062" t="str">
            <v>Viesītes novads</v>
          </cell>
        </row>
        <row r="3063">
          <cell r="B3063" t="str">
            <v>Jelgava</v>
          </cell>
        </row>
        <row r="3064">
          <cell r="B3064" t="str">
            <v>Valmiera</v>
          </cell>
        </row>
        <row r="3065">
          <cell r="B3065" t="str">
            <v>Alsungas novads</v>
          </cell>
        </row>
        <row r="3066">
          <cell r="B3066" t="str">
            <v>Ērgļu novads</v>
          </cell>
        </row>
        <row r="3067">
          <cell r="B3067" t="str">
            <v>Inčukalna novads</v>
          </cell>
        </row>
        <row r="3068">
          <cell r="B3068" t="str">
            <v>Jaunpiebalgas novads</v>
          </cell>
        </row>
        <row r="3069">
          <cell r="B3069" t="str">
            <v>Kandavas novads</v>
          </cell>
        </row>
        <row r="3070">
          <cell r="B3070" t="str">
            <v>Kuldīgas novads</v>
          </cell>
        </row>
        <row r="3071">
          <cell r="B3071" t="str">
            <v>Līgatnes novads</v>
          </cell>
        </row>
        <row r="3072">
          <cell r="B3072" t="str">
            <v>Neretas novads</v>
          </cell>
        </row>
        <row r="3073">
          <cell r="B3073" t="str">
            <v>Pļaviņu novads</v>
          </cell>
        </row>
        <row r="3074">
          <cell r="B3074" t="str">
            <v>Rēzeknes novads</v>
          </cell>
        </row>
        <row r="3075">
          <cell r="B3075" t="str">
            <v>Rojas novads</v>
          </cell>
        </row>
        <row r="3076">
          <cell r="B3076" t="str">
            <v>Salaspils novads</v>
          </cell>
        </row>
        <row r="3077">
          <cell r="B3077" t="str">
            <v>Saulkrastu novads</v>
          </cell>
        </row>
        <row r="3078">
          <cell r="B3078" t="str">
            <v>Siguldas novads</v>
          </cell>
        </row>
        <row r="3079">
          <cell r="B3079" t="str">
            <v>Smiltenes novads</v>
          </cell>
        </row>
        <row r="3080">
          <cell r="B3080" t="str">
            <v>Vaiņodes novads</v>
          </cell>
        </row>
        <row r="3081">
          <cell r="B3081" t="str">
            <v>Vecpiebalgas novads</v>
          </cell>
        </row>
        <row r="3082">
          <cell r="B3082" t="str">
            <v>Rēzekne</v>
          </cell>
        </row>
        <row r="3083">
          <cell r="B3083" t="str">
            <v>Baldones novads</v>
          </cell>
        </row>
        <row r="3084">
          <cell r="B3084" t="str">
            <v>Ciblas novads</v>
          </cell>
        </row>
        <row r="3085">
          <cell r="B3085" t="str">
            <v>Daugavpils novads</v>
          </cell>
        </row>
        <row r="3086">
          <cell r="B3086" t="str">
            <v>Dobeles novads</v>
          </cell>
        </row>
        <row r="3087">
          <cell r="B3087" t="str">
            <v>Engures novads</v>
          </cell>
        </row>
        <row r="3088">
          <cell r="B3088" t="str">
            <v>Kocēnu novads</v>
          </cell>
        </row>
        <row r="3089">
          <cell r="B3089" t="str">
            <v>Madonas novads</v>
          </cell>
        </row>
        <row r="3090">
          <cell r="B3090" t="str">
            <v>Ozolnieku novads</v>
          </cell>
        </row>
        <row r="3091">
          <cell r="B3091" t="str">
            <v>Rugāju novads</v>
          </cell>
        </row>
        <row r="3092">
          <cell r="B3092" t="str">
            <v>Salas novads</v>
          </cell>
        </row>
        <row r="3093">
          <cell r="B3093" t="str">
            <v>Skrīveru novads</v>
          </cell>
        </row>
        <row r="3094">
          <cell r="B3094" t="str">
            <v>Vārkavas novads</v>
          </cell>
        </row>
        <row r="3095">
          <cell r="B3095" t="str">
            <v>Jūrmala</v>
          </cell>
        </row>
        <row r="3096">
          <cell r="B3096" t="str">
            <v>Aknīstes novads</v>
          </cell>
        </row>
        <row r="3097">
          <cell r="B3097" t="str">
            <v>Ādažu novads</v>
          </cell>
        </row>
        <row r="3098">
          <cell r="B3098" t="str">
            <v>Brocēnu novads</v>
          </cell>
        </row>
        <row r="3099">
          <cell r="B3099" t="str">
            <v>Durbes novads</v>
          </cell>
        </row>
        <row r="3100">
          <cell r="B3100" t="str">
            <v>Naukšēnu novads</v>
          </cell>
        </row>
        <row r="3101">
          <cell r="B3101" t="str">
            <v>Valkas novads</v>
          </cell>
        </row>
        <row r="3102">
          <cell r="B3102" t="str">
            <v>Vecumnieku novads</v>
          </cell>
        </row>
        <row r="3103">
          <cell r="B3103" t="str">
            <v>Viļakas novads</v>
          </cell>
        </row>
        <row r="3104">
          <cell r="B3104" t="str">
            <v>Daugavpils</v>
          </cell>
        </row>
        <row r="3105">
          <cell r="B3105" t="str">
            <v>Liepāja</v>
          </cell>
        </row>
        <row r="3106">
          <cell r="B3106" t="str">
            <v>Rīga</v>
          </cell>
        </row>
        <row r="3107">
          <cell r="B3107" t="str">
            <v>Babītes novads</v>
          </cell>
        </row>
        <row r="3108">
          <cell r="B3108" t="str">
            <v>Baltinavas novads</v>
          </cell>
        </row>
        <row r="3109">
          <cell r="B3109" t="str">
            <v>Burtnieku novads</v>
          </cell>
        </row>
        <row r="3110">
          <cell r="B3110" t="str">
            <v>Carnikavas novads</v>
          </cell>
        </row>
        <row r="3111">
          <cell r="B3111" t="str">
            <v>Cēsu novads</v>
          </cell>
        </row>
        <row r="3112">
          <cell r="B3112" t="str">
            <v>Garkalnes novads</v>
          </cell>
        </row>
        <row r="3113">
          <cell r="B3113" t="str">
            <v>Ķeguma novads</v>
          </cell>
        </row>
        <row r="3114">
          <cell r="B3114" t="str">
            <v>Ludzas novads</v>
          </cell>
        </row>
        <row r="3115">
          <cell r="B3115" t="str">
            <v>Mērsraga novads</v>
          </cell>
        </row>
        <row r="3116">
          <cell r="B3116" t="str">
            <v>Nīcas novads</v>
          </cell>
        </row>
        <row r="3117">
          <cell r="B3117" t="str">
            <v>Ogres novads</v>
          </cell>
        </row>
        <row r="3118">
          <cell r="B3118" t="str">
            <v>Pārgaujas novads</v>
          </cell>
        </row>
        <row r="3119">
          <cell r="B3119" t="str">
            <v>Skrundas novads</v>
          </cell>
        </row>
        <row r="3120">
          <cell r="B3120" t="str">
            <v>Stopiņu novads</v>
          </cell>
        </row>
        <row r="3121">
          <cell r="B3121" t="str">
            <v>Strenču novads</v>
          </cell>
        </row>
        <row r="3122">
          <cell r="B3122" t="str">
            <v>Tukuma novads</v>
          </cell>
        </row>
        <row r="3123">
          <cell r="B3123" t="str">
            <v>Varakļānu novads</v>
          </cell>
        </row>
        <row r="3124">
          <cell r="B3124" t="str">
            <v>Aizkraukles novads</v>
          </cell>
        </row>
        <row r="3125">
          <cell r="B3125" t="str">
            <v>Alojas novads</v>
          </cell>
        </row>
        <row r="3126">
          <cell r="B3126" t="str">
            <v>Alūksnes novads</v>
          </cell>
        </row>
        <row r="3127">
          <cell r="B3127" t="str">
            <v>Amatas novads</v>
          </cell>
        </row>
        <row r="3128">
          <cell r="B3128" t="str">
            <v>Balvu novads</v>
          </cell>
        </row>
        <row r="3129">
          <cell r="B3129" t="str">
            <v>Dagdas novads</v>
          </cell>
        </row>
        <row r="3130">
          <cell r="B3130" t="str">
            <v>Dundagas novads</v>
          </cell>
        </row>
        <row r="3131">
          <cell r="B3131" t="str">
            <v>Ilūkstes novads</v>
          </cell>
        </row>
        <row r="3132">
          <cell r="B3132" t="str">
            <v>Krāslavas novads</v>
          </cell>
        </row>
        <row r="3133">
          <cell r="B3133" t="str">
            <v>Krimuldas novads</v>
          </cell>
        </row>
        <row r="3134">
          <cell r="B3134" t="str">
            <v>Limbažu novads</v>
          </cell>
        </row>
        <row r="3135">
          <cell r="B3135" t="str">
            <v>Līvānu novads</v>
          </cell>
        </row>
        <row r="3136">
          <cell r="B3136" t="str">
            <v>Mazsalacas novads</v>
          </cell>
        </row>
        <row r="3137">
          <cell r="B3137" t="str">
            <v>Riebiņu novads</v>
          </cell>
        </row>
        <row r="3138">
          <cell r="B3138" t="str">
            <v>Ropažu novads</v>
          </cell>
        </row>
        <row r="3139">
          <cell r="B3139" t="str">
            <v>Rundāles novads</v>
          </cell>
        </row>
        <row r="3140">
          <cell r="B3140" t="str">
            <v>Salacgrīvas novads</v>
          </cell>
        </row>
        <row r="3141">
          <cell r="B3141" t="str">
            <v>Zilupes novads</v>
          </cell>
        </row>
        <row r="3142">
          <cell r="B3142" t="str">
            <v>Aizputes novads</v>
          </cell>
        </row>
        <row r="3143">
          <cell r="B3143" t="str">
            <v>Apes novads</v>
          </cell>
        </row>
        <row r="3144">
          <cell r="B3144" t="str">
            <v>Bauskas novads</v>
          </cell>
        </row>
        <row r="3145">
          <cell r="B3145" t="str">
            <v>Cesvaines novads</v>
          </cell>
        </row>
        <row r="3146">
          <cell r="B3146" t="str">
            <v>Iecavas novads</v>
          </cell>
        </row>
        <row r="3147">
          <cell r="B3147" t="str">
            <v>Jaunjelgavas novads</v>
          </cell>
        </row>
        <row r="3148">
          <cell r="B3148" t="str">
            <v>Jaunpils novads</v>
          </cell>
        </row>
        <row r="3149">
          <cell r="B3149" t="str">
            <v>Jelgavas novads</v>
          </cell>
        </row>
        <row r="3150">
          <cell r="B3150" t="str">
            <v>Jēkabpils novads</v>
          </cell>
        </row>
        <row r="3151">
          <cell r="B3151" t="str">
            <v>Kārsavas novads</v>
          </cell>
        </row>
        <row r="3152">
          <cell r="B3152" t="str">
            <v>Ķekavas novads</v>
          </cell>
        </row>
        <row r="3153">
          <cell r="B3153" t="str">
            <v>Lubānas novads</v>
          </cell>
        </row>
        <row r="3154">
          <cell r="B3154" t="str">
            <v>Mārupes novads</v>
          </cell>
        </row>
        <row r="3155">
          <cell r="B3155" t="str">
            <v>Priekules novads</v>
          </cell>
        </row>
        <row r="3156">
          <cell r="B3156" t="str">
            <v>Rūjienas novads</v>
          </cell>
        </row>
        <row r="3157">
          <cell r="B3157" t="str">
            <v>Ventspils novads</v>
          </cell>
        </row>
        <row r="3158">
          <cell r="B3158" t="str">
            <v>Viļānu novads</v>
          </cell>
        </row>
        <row r="3159">
          <cell r="B3159" t="str">
            <v>Banghāzī</v>
          </cell>
        </row>
        <row r="3160">
          <cell r="B3160" t="str">
            <v>Al Buţnān</v>
          </cell>
        </row>
        <row r="3161">
          <cell r="B3161" t="str">
            <v>Darnah</v>
          </cell>
        </row>
        <row r="3162">
          <cell r="B3162" t="str">
            <v>Al Jafārah</v>
          </cell>
        </row>
        <row r="3163">
          <cell r="B3163" t="str">
            <v>Mişrātah</v>
          </cell>
        </row>
        <row r="3164">
          <cell r="B3164" t="str">
            <v>Nālūt</v>
          </cell>
        </row>
        <row r="3165">
          <cell r="B3165" t="str">
            <v>An Nuqāţ al Khams</v>
          </cell>
        </row>
        <row r="3166">
          <cell r="B3166" t="str">
            <v>Surt</v>
          </cell>
        </row>
        <row r="3167">
          <cell r="B3167" t="str">
            <v>Az Zāwiyah</v>
          </cell>
        </row>
        <row r="3168">
          <cell r="B3168" t="str">
            <v>Al Jufrah</v>
          </cell>
        </row>
        <row r="3169">
          <cell r="B3169" t="str">
            <v>Al Marqab</v>
          </cell>
        </row>
        <row r="3170">
          <cell r="B3170" t="str">
            <v>Wādī al Ḩayāt</v>
          </cell>
        </row>
        <row r="3171">
          <cell r="B3171" t="str">
            <v>Ghāt</v>
          </cell>
        </row>
        <row r="3172">
          <cell r="B3172" t="str">
            <v>Ţarābulus</v>
          </cell>
        </row>
        <row r="3173">
          <cell r="B3173" t="str">
            <v>Al Jabal al Akhḑar</v>
          </cell>
        </row>
        <row r="3174">
          <cell r="B3174" t="str">
            <v>Al Kufrah</v>
          </cell>
        </row>
        <row r="3175">
          <cell r="B3175" t="str">
            <v>Murzuq</v>
          </cell>
        </row>
        <row r="3176">
          <cell r="B3176" t="str">
            <v>Al Jabal al Gharbī</v>
          </cell>
        </row>
        <row r="3177">
          <cell r="B3177" t="str">
            <v>Wādī ash Shāţi’</v>
          </cell>
        </row>
        <row r="3178">
          <cell r="B3178" t="str">
            <v>Al Marj</v>
          </cell>
        </row>
        <row r="3179">
          <cell r="B3179" t="str">
            <v>Sabhā</v>
          </cell>
        </row>
        <row r="3180">
          <cell r="B3180" t="str">
            <v>Al Wāḩāt</v>
          </cell>
        </row>
        <row r="3181">
          <cell r="B3181" t="str">
            <v>Béni Mellal-Khénifra</v>
          </cell>
        </row>
        <row r="3182">
          <cell r="B3182" t="str">
            <v>Fquih Ben Salah</v>
          </cell>
        </row>
        <row r="3183">
          <cell r="B3183" t="str">
            <v>Azilal</v>
          </cell>
        </row>
        <row r="3184">
          <cell r="B3184" t="str">
            <v>Khenifra</v>
          </cell>
        </row>
        <row r="3185">
          <cell r="B3185" t="str">
            <v>Khouribga</v>
          </cell>
        </row>
        <row r="3186">
          <cell r="B3186" t="str">
            <v>Béni Mellal</v>
          </cell>
        </row>
        <row r="3187">
          <cell r="B3187" t="str">
            <v>Laâyoune-Sakia El Hamra (EH-partial)</v>
          </cell>
        </row>
        <row r="3188">
          <cell r="B3188" t="str">
            <v>Tarfaya (EH-partial)</v>
          </cell>
        </row>
        <row r="3189">
          <cell r="B3189" t="str">
            <v>Es-Semara (EH-partial)</v>
          </cell>
        </row>
        <row r="3190">
          <cell r="B3190" t="str">
            <v>Boujdour (EH)</v>
          </cell>
        </row>
        <row r="3191">
          <cell r="B3191" t="str">
            <v>Laâyoune (EH)</v>
          </cell>
        </row>
        <row r="3192">
          <cell r="B3192" t="str">
            <v>Tanger-Tétouan-Al Hoceïma</v>
          </cell>
        </row>
        <row r="3193">
          <cell r="B3193" t="str">
            <v>M’diq-Fnideq</v>
          </cell>
        </row>
        <row r="3194">
          <cell r="B3194" t="str">
            <v>Fahs-Anjra</v>
          </cell>
        </row>
        <row r="3195">
          <cell r="B3195" t="str">
            <v>Ouezzane</v>
          </cell>
        </row>
        <row r="3196">
          <cell r="B3196" t="str">
            <v>Tétouan</v>
          </cell>
        </row>
        <row r="3197">
          <cell r="B3197" t="str">
            <v>Larache</v>
          </cell>
        </row>
        <row r="3198">
          <cell r="B3198" t="str">
            <v>Chefchaouen</v>
          </cell>
        </row>
        <row r="3199">
          <cell r="B3199" t="str">
            <v>Al Hoceïma</v>
          </cell>
        </row>
        <row r="3200">
          <cell r="B3200" t="str">
            <v>Tanger-Assilah</v>
          </cell>
        </row>
        <row r="3201">
          <cell r="B3201" t="str">
            <v>Souss-Massa</v>
          </cell>
        </row>
        <row r="3202">
          <cell r="B3202" t="str">
            <v>Inezgane-Ait Melloul</v>
          </cell>
        </row>
        <row r="3203">
          <cell r="B3203" t="str">
            <v>Taroudant</v>
          </cell>
        </row>
        <row r="3204">
          <cell r="B3204" t="str">
            <v>Tiznit</v>
          </cell>
        </row>
        <row r="3205">
          <cell r="B3205" t="str">
            <v>Tata</v>
          </cell>
        </row>
        <row r="3206">
          <cell r="B3206" t="str">
            <v>Agadir-Ida-Ou-Tanane</v>
          </cell>
        </row>
        <row r="3207">
          <cell r="B3207" t="str">
            <v>L'Oriental</v>
          </cell>
        </row>
        <row r="3208">
          <cell r="B3208" t="str">
            <v>Driouch</v>
          </cell>
        </row>
        <row r="3209">
          <cell r="B3209" t="str">
            <v>Guercif</v>
          </cell>
        </row>
        <row r="3210">
          <cell r="B3210" t="str">
            <v>Jerada</v>
          </cell>
        </row>
        <row r="3211">
          <cell r="B3211" t="str">
            <v>Figuig</v>
          </cell>
        </row>
        <row r="3212">
          <cell r="B3212" t="str">
            <v>Nador</v>
          </cell>
        </row>
        <row r="3213">
          <cell r="B3213" t="str">
            <v>Taourirt</v>
          </cell>
        </row>
        <row r="3214">
          <cell r="B3214" t="str">
            <v>Berkane</v>
          </cell>
        </row>
        <row r="3215">
          <cell r="B3215" t="str">
            <v>Oujda-Angad</v>
          </cell>
        </row>
        <row r="3216">
          <cell r="B3216" t="str">
            <v>Casablanca-Settat</v>
          </cell>
        </row>
        <row r="3217">
          <cell r="B3217" t="str">
            <v>Berrechid</v>
          </cell>
        </row>
        <row r="3218">
          <cell r="B3218" t="str">
            <v>Sidi Bennour</v>
          </cell>
        </row>
        <row r="3219">
          <cell r="B3219" t="str">
            <v>Sidi Kacem</v>
          </cell>
        </row>
        <row r="3220">
          <cell r="B3220" t="str">
            <v>Médiouna</v>
          </cell>
        </row>
        <row r="3221">
          <cell r="B3221" t="str">
            <v>Mohammadia</v>
          </cell>
        </row>
        <row r="3222">
          <cell r="B3222" t="str">
            <v>Chtouka-Ait Baha</v>
          </cell>
        </row>
        <row r="3223">
          <cell r="B3223" t="str">
            <v>El Jadida</v>
          </cell>
        </row>
        <row r="3224">
          <cell r="B3224" t="str">
            <v>Benslimane</v>
          </cell>
        </row>
        <row r="3225">
          <cell r="B3225" t="str">
            <v>Guelmim-Oued Noun (EH-partial)</v>
          </cell>
        </row>
        <row r="3226">
          <cell r="B3226" t="str">
            <v>Sidi Ifni</v>
          </cell>
        </row>
        <row r="3227">
          <cell r="B3227" t="str">
            <v>Tan-Tan (EH-partial)</v>
          </cell>
        </row>
        <row r="3228">
          <cell r="B3228" t="str">
            <v>Guelmim</v>
          </cell>
        </row>
        <row r="3229">
          <cell r="B3229" t="str">
            <v>Assa-Zag (EH-partial)</v>
          </cell>
        </row>
        <row r="3230">
          <cell r="B3230" t="str">
            <v>Fès- Meknès</v>
          </cell>
        </row>
        <row r="3231">
          <cell r="B3231" t="str">
            <v>Ifrane</v>
          </cell>
        </row>
        <row r="3232">
          <cell r="B3232" t="str">
            <v>Sefrou</v>
          </cell>
        </row>
        <row r="3233">
          <cell r="B3233" t="str">
            <v>Taza</v>
          </cell>
        </row>
        <row r="3234">
          <cell r="B3234" t="str">
            <v>Boulemane</v>
          </cell>
        </row>
        <row r="3235">
          <cell r="B3235" t="str">
            <v>El Hajeb</v>
          </cell>
        </row>
        <row r="3236">
          <cell r="B3236" t="str">
            <v>Meknès</v>
          </cell>
        </row>
        <row r="3237">
          <cell r="B3237" t="str">
            <v>Moulay Yacoub</v>
          </cell>
        </row>
        <row r="3238">
          <cell r="B3238" t="str">
            <v>Taounate</v>
          </cell>
        </row>
        <row r="3239">
          <cell r="B3239" t="str">
            <v>Fès</v>
          </cell>
        </row>
        <row r="3240">
          <cell r="B3240" t="str">
            <v>Drâa-Tafilalet</v>
          </cell>
        </row>
        <row r="3241">
          <cell r="B3241" t="str">
            <v>Midelt</v>
          </cell>
        </row>
        <row r="3242">
          <cell r="B3242" t="str">
            <v>Tinghir</v>
          </cell>
        </row>
        <row r="3243">
          <cell r="B3243" t="str">
            <v>Errachidia</v>
          </cell>
        </row>
        <row r="3244">
          <cell r="B3244" t="str">
            <v>Settat</v>
          </cell>
        </row>
        <row r="3245">
          <cell r="B3245" t="str">
            <v>Casablanca</v>
          </cell>
        </row>
        <row r="3246">
          <cell r="B3246" t="str">
            <v>Ouarzazate</v>
          </cell>
        </row>
        <row r="3247">
          <cell r="B3247" t="str">
            <v>Zagora</v>
          </cell>
        </row>
        <row r="3248">
          <cell r="B3248" t="str">
            <v>Dakhla-Oued Ed-Dahab (EH)</v>
          </cell>
        </row>
        <row r="3249">
          <cell r="B3249" t="str">
            <v>Aousserd (EH)</v>
          </cell>
        </row>
        <row r="3250">
          <cell r="B3250" t="str">
            <v>Oued Ed-Dahab (EH)</v>
          </cell>
        </row>
        <row r="3251">
          <cell r="B3251" t="str">
            <v>Rabat-Salé-Kénitra</v>
          </cell>
        </row>
        <row r="3252">
          <cell r="B3252" t="str">
            <v>Sidi Slimane</v>
          </cell>
        </row>
        <row r="3253">
          <cell r="B3253" t="str">
            <v>Rabat</v>
          </cell>
        </row>
        <row r="3254">
          <cell r="B3254" t="str">
            <v>Skhirate-Témara</v>
          </cell>
        </row>
        <row r="3255">
          <cell r="B3255" t="str">
            <v>Kénitra</v>
          </cell>
        </row>
        <row r="3256">
          <cell r="B3256" t="str">
            <v>Salé</v>
          </cell>
        </row>
        <row r="3257">
          <cell r="B3257" t="str">
            <v>Khemisset</v>
          </cell>
        </row>
        <row r="3258">
          <cell r="B3258" t="str">
            <v>Nouaceur</v>
          </cell>
        </row>
        <row r="3259">
          <cell r="B3259" t="str">
            <v>Marrakech-Safi</v>
          </cell>
        </row>
        <row r="3260">
          <cell r="B3260" t="str">
            <v>Marrakech</v>
          </cell>
        </row>
        <row r="3261">
          <cell r="B3261" t="str">
            <v>Rehamna</v>
          </cell>
        </row>
        <row r="3262">
          <cell r="B3262" t="str">
            <v>Youssoufia</v>
          </cell>
        </row>
        <row r="3263">
          <cell r="B3263" t="str">
            <v>Chichaoua</v>
          </cell>
        </row>
        <row r="3264">
          <cell r="B3264" t="str">
            <v>El Kelâa des Sraghna</v>
          </cell>
        </row>
        <row r="3265">
          <cell r="B3265" t="str">
            <v>Essaouira</v>
          </cell>
        </row>
        <row r="3266">
          <cell r="B3266" t="str">
            <v>Safi</v>
          </cell>
        </row>
        <row r="3267">
          <cell r="B3267" t="str">
            <v>Al Haouz</v>
          </cell>
        </row>
        <row r="3268">
          <cell r="B3268" t="str">
            <v>Monaco-Ville</v>
          </cell>
        </row>
        <row r="3269">
          <cell r="B3269" t="str">
            <v>Port-Hercule</v>
          </cell>
        </row>
        <row r="3270">
          <cell r="B3270" t="str">
            <v>Saint-Roman</v>
          </cell>
        </row>
        <row r="3271">
          <cell r="B3271" t="str">
            <v>Vallon de la Rousse</v>
          </cell>
        </row>
        <row r="3272">
          <cell r="B3272" t="str">
            <v>La Colle</v>
          </cell>
        </row>
        <row r="3273">
          <cell r="B3273" t="str">
            <v>La Gare</v>
          </cell>
        </row>
        <row r="3274">
          <cell r="B3274" t="str">
            <v>Jardin Exotique</v>
          </cell>
        </row>
        <row r="3275">
          <cell r="B3275" t="str">
            <v>Malbousquet</v>
          </cell>
        </row>
        <row r="3276">
          <cell r="B3276" t="str">
            <v>Spélugues</v>
          </cell>
        </row>
        <row r="3277">
          <cell r="B3277" t="str">
            <v>Monte-Carlo</v>
          </cell>
        </row>
        <row r="3278">
          <cell r="B3278" t="str">
            <v>Moneghetti</v>
          </cell>
        </row>
        <row r="3279">
          <cell r="B3279" t="str">
            <v>Larvotto</v>
          </cell>
        </row>
        <row r="3280">
          <cell r="B3280" t="str">
            <v>Sainte-Dévote</v>
          </cell>
        </row>
        <row r="3281">
          <cell r="B3281" t="str">
            <v>La Source</v>
          </cell>
        </row>
        <row r="3282">
          <cell r="B3282" t="str">
            <v>La Condamine</v>
          </cell>
        </row>
        <row r="3283">
          <cell r="B3283" t="str">
            <v>Fontvieille</v>
          </cell>
        </row>
        <row r="3284">
          <cell r="B3284" t="str">
            <v>Moulins</v>
          </cell>
        </row>
        <row r="3285">
          <cell r="B3285" t="str">
            <v>Edineț</v>
          </cell>
        </row>
        <row r="3286">
          <cell r="B3286" t="str">
            <v>Hîncești</v>
          </cell>
        </row>
        <row r="3287">
          <cell r="B3287" t="str">
            <v>Nisporeni</v>
          </cell>
        </row>
        <row r="3288">
          <cell r="B3288" t="str">
            <v>Rezina</v>
          </cell>
        </row>
        <row r="3289">
          <cell r="B3289" t="str">
            <v>Stînga Nistrului, unitatea teritorială din</v>
          </cell>
        </row>
        <row r="3290">
          <cell r="B3290" t="str">
            <v>Ștefan Vodă</v>
          </cell>
        </row>
        <row r="3291">
          <cell r="B3291" t="str">
            <v>Briceni</v>
          </cell>
        </row>
        <row r="3292">
          <cell r="B3292" t="str">
            <v>Fălești</v>
          </cell>
        </row>
        <row r="3293">
          <cell r="B3293" t="str">
            <v>Cimișlia</v>
          </cell>
        </row>
        <row r="3294">
          <cell r="B3294" t="str">
            <v>Florești</v>
          </cell>
        </row>
        <row r="3295">
          <cell r="B3295" t="str">
            <v>Leova</v>
          </cell>
        </row>
        <row r="3296">
          <cell r="B3296" t="str">
            <v>Orhei</v>
          </cell>
        </row>
        <row r="3297">
          <cell r="B3297" t="str">
            <v>Anenii Noi</v>
          </cell>
        </row>
        <row r="3298">
          <cell r="B3298" t="str">
            <v>Criuleni</v>
          </cell>
        </row>
        <row r="3299">
          <cell r="B3299" t="str">
            <v>Cantemir</v>
          </cell>
        </row>
        <row r="3300">
          <cell r="B3300" t="str">
            <v>Glodeni</v>
          </cell>
        </row>
        <row r="3301">
          <cell r="B3301" t="str">
            <v>Rîșcani</v>
          </cell>
        </row>
        <row r="3302">
          <cell r="B3302" t="str">
            <v>Strășeni</v>
          </cell>
        </row>
        <row r="3303">
          <cell r="B3303" t="str">
            <v>Bălți</v>
          </cell>
        </row>
        <row r="3304">
          <cell r="B3304" t="str">
            <v>Basarabeasca</v>
          </cell>
        </row>
        <row r="3305">
          <cell r="B3305" t="str">
            <v>Cahul</v>
          </cell>
        </row>
        <row r="3306">
          <cell r="B3306" t="str">
            <v>Șoldănești</v>
          </cell>
        </row>
        <row r="3307">
          <cell r="B3307" t="str">
            <v>Sîngerei</v>
          </cell>
        </row>
        <row r="3308">
          <cell r="B3308" t="str">
            <v>Călărași</v>
          </cell>
        </row>
        <row r="3309">
          <cell r="B3309" t="str">
            <v>Drochia</v>
          </cell>
        </row>
        <row r="3310">
          <cell r="B3310" t="str">
            <v>Găgăuzia, Unitatea teritorială autonomă (UTAG)</v>
          </cell>
        </row>
        <row r="3311">
          <cell r="B3311" t="str">
            <v>Ocnița</v>
          </cell>
        </row>
        <row r="3312">
          <cell r="B3312" t="str">
            <v>Soroca</v>
          </cell>
        </row>
        <row r="3313">
          <cell r="B3313" t="str">
            <v>Taraclia</v>
          </cell>
        </row>
        <row r="3314">
          <cell r="B3314" t="str">
            <v>Telenești</v>
          </cell>
        </row>
        <row r="3315">
          <cell r="B3315" t="str">
            <v>Bender [Tighina]</v>
          </cell>
        </row>
        <row r="3316">
          <cell r="B3316" t="str">
            <v>Căușeni</v>
          </cell>
        </row>
        <row r="3317">
          <cell r="B3317" t="str">
            <v>Chișinău</v>
          </cell>
        </row>
        <row r="3318">
          <cell r="B3318" t="str">
            <v>Dondușeni</v>
          </cell>
        </row>
        <row r="3319">
          <cell r="B3319" t="str">
            <v>Dubăsari</v>
          </cell>
        </row>
        <row r="3320">
          <cell r="B3320" t="str">
            <v>Ialoveni</v>
          </cell>
        </row>
        <row r="3321">
          <cell r="B3321" t="str">
            <v>Ungheni</v>
          </cell>
        </row>
        <row r="3322">
          <cell r="B3322" t="str">
            <v>Andrijevica</v>
          </cell>
        </row>
        <row r="3323">
          <cell r="B3323" t="str">
            <v>Danilovgrad</v>
          </cell>
        </row>
        <row r="3324">
          <cell r="B3324" t="str">
            <v>Kotor</v>
          </cell>
        </row>
        <row r="3325">
          <cell r="B3325" t="str">
            <v>Rožaje</v>
          </cell>
        </row>
        <row r="3326">
          <cell r="B3326" t="str">
            <v>Cetinje</v>
          </cell>
        </row>
        <row r="3327">
          <cell r="B3327" t="str">
            <v>Kolašin</v>
          </cell>
        </row>
        <row r="3328">
          <cell r="B3328" t="str">
            <v>Pljevlja</v>
          </cell>
        </row>
        <row r="3329">
          <cell r="B3329" t="str">
            <v>Šavnik</v>
          </cell>
        </row>
        <row r="3330">
          <cell r="B3330" t="str">
            <v>Žabljak</v>
          </cell>
        </row>
        <row r="3331">
          <cell r="B3331" t="str">
            <v>Bar</v>
          </cell>
        </row>
        <row r="3332">
          <cell r="B3332" t="str">
            <v>Bijelo Polje</v>
          </cell>
        </row>
        <row r="3333">
          <cell r="B3333" t="str">
            <v>Herceg-Novi</v>
          </cell>
        </row>
        <row r="3334">
          <cell r="B3334" t="str">
            <v>Mojkovac</v>
          </cell>
        </row>
        <row r="3335">
          <cell r="B3335" t="str">
            <v>Berane</v>
          </cell>
        </row>
        <row r="3336">
          <cell r="B3336" t="str">
            <v>Podgorica</v>
          </cell>
        </row>
        <row r="3337">
          <cell r="B3337" t="str">
            <v>Ulcinj</v>
          </cell>
        </row>
        <row r="3338">
          <cell r="B3338" t="str">
            <v>Gusinje</v>
          </cell>
        </row>
        <row r="3339">
          <cell r="B3339" t="str">
            <v>Petnjica</v>
          </cell>
        </row>
        <row r="3340">
          <cell r="B3340" t="str">
            <v>Budva</v>
          </cell>
        </row>
        <row r="3341">
          <cell r="B3341" t="str">
            <v>Plužine</v>
          </cell>
        </row>
        <row r="3342">
          <cell r="B3342" t="str">
            <v>Tivat</v>
          </cell>
        </row>
        <row r="3343">
          <cell r="B3343" t="str">
            <v>Plav</v>
          </cell>
        </row>
        <row r="3344">
          <cell r="B3344" t="str">
            <v>Nikšić</v>
          </cell>
        </row>
        <row r="3345">
          <cell r="B3345" t="str">
            <v>Toliara</v>
          </cell>
        </row>
        <row r="3346">
          <cell r="B3346" t="str">
            <v>Antananarivo</v>
          </cell>
        </row>
        <row r="3347">
          <cell r="B3347" t="str">
            <v>Toamasina</v>
          </cell>
        </row>
        <row r="3348">
          <cell r="B3348" t="str">
            <v>Fianarantsoa</v>
          </cell>
        </row>
        <row r="3349">
          <cell r="B3349" t="str">
            <v>Mahajanga</v>
          </cell>
        </row>
        <row r="3350">
          <cell r="B3350" t="str">
            <v>Antsiranana</v>
          </cell>
        </row>
        <row r="3351">
          <cell r="B3351" t="str">
            <v>Ratak chain</v>
          </cell>
        </row>
        <row r="3352">
          <cell r="B3352" t="str">
            <v>Ratak chain</v>
          </cell>
        </row>
        <row r="3353">
          <cell r="B3353" t="str">
            <v>Likiep</v>
          </cell>
        </row>
        <row r="3354">
          <cell r="B3354" t="str">
            <v>Likiep</v>
          </cell>
        </row>
        <row r="3355">
          <cell r="B3355" t="str">
            <v>Majuro</v>
          </cell>
        </row>
        <row r="3356">
          <cell r="B3356" t="str">
            <v>Mājro</v>
          </cell>
        </row>
        <row r="3357">
          <cell r="B3357" t="str">
            <v>Arno</v>
          </cell>
        </row>
        <row r="3358">
          <cell r="B3358" t="str">
            <v>Arṇo</v>
          </cell>
        </row>
        <row r="3359">
          <cell r="B3359" t="str">
            <v>Aur</v>
          </cell>
        </row>
        <row r="3360">
          <cell r="B3360" t="str">
            <v>Aur</v>
          </cell>
        </row>
        <row r="3361">
          <cell r="B3361" t="str">
            <v>Maloelap</v>
          </cell>
        </row>
        <row r="3362">
          <cell r="B3362" t="str">
            <v>Ṃaḷoeḷap</v>
          </cell>
        </row>
        <row r="3363">
          <cell r="B3363" t="str">
            <v>Mājej</v>
          </cell>
        </row>
        <row r="3364">
          <cell r="B3364" t="str">
            <v>Mejit</v>
          </cell>
        </row>
        <row r="3365">
          <cell r="B3365" t="str">
            <v>Mile</v>
          </cell>
        </row>
        <row r="3366">
          <cell r="B3366" t="str">
            <v>Mili</v>
          </cell>
        </row>
        <row r="3367">
          <cell r="B3367" t="str">
            <v>Wotje</v>
          </cell>
        </row>
        <row r="3368">
          <cell r="B3368" t="str">
            <v>Wōjjā</v>
          </cell>
        </row>
        <row r="3369">
          <cell r="B3369" t="str">
            <v>Aelok</v>
          </cell>
        </row>
        <row r="3370">
          <cell r="B3370" t="str">
            <v>Ailuk</v>
          </cell>
        </row>
        <row r="3371">
          <cell r="B3371" t="str">
            <v>Utrōk</v>
          </cell>
        </row>
        <row r="3372">
          <cell r="B3372" t="str">
            <v>Utrik</v>
          </cell>
        </row>
        <row r="3373">
          <cell r="B3373" t="str">
            <v>Ralik chain</v>
          </cell>
        </row>
        <row r="3374">
          <cell r="B3374" t="str">
            <v>Ralik chain</v>
          </cell>
        </row>
        <row r="3375">
          <cell r="B3375" t="str">
            <v>Naṃdik</v>
          </cell>
        </row>
        <row r="3376">
          <cell r="B3376" t="str">
            <v>Namdrik</v>
          </cell>
        </row>
        <row r="3377">
          <cell r="B3377" t="str">
            <v>Rongelap</v>
          </cell>
        </row>
        <row r="3378">
          <cell r="B3378" t="str">
            <v>Ron̄ḷap</v>
          </cell>
        </row>
        <row r="3379">
          <cell r="B3379" t="str">
            <v>Kuwajleen</v>
          </cell>
        </row>
        <row r="3380">
          <cell r="B3380" t="str">
            <v>Kwajalein</v>
          </cell>
        </row>
        <row r="3381">
          <cell r="B3381" t="str">
            <v>Ailinglaplap</v>
          </cell>
        </row>
        <row r="3382">
          <cell r="B3382" t="str">
            <v>Aelōn̄ḷapḷap</v>
          </cell>
        </row>
        <row r="3383">
          <cell r="B3383" t="str">
            <v>Pikinni &amp; Kōle</v>
          </cell>
        </row>
        <row r="3384">
          <cell r="B3384" t="str">
            <v>Bikini &amp; Kili</v>
          </cell>
        </row>
        <row r="3385">
          <cell r="B3385" t="str">
            <v>Lae</v>
          </cell>
        </row>
        <row r="3386">
          <cell r="B3386" t="str">
            <v>Lae</v>
          </cell>
        </row>
        <row r="3387">
          <cell r="B3387" t="str">
            <v>Naṃo</v>
          </cell>
        </row>
        <row r="3388">
          <cell r="B3388" t="str">
            <v>Namu</v>
          </cell>
        </row>
        <row r="3389">
          <cell r="B3389" t="str">
            <v>Jabat</v>
          </cell>
        </row>
        <row r="3390">
          <cell r="B3390" t="str">
            <v>Jebat</v>
          </cell>
        </row>
        <row r="3391">
          <cell r="B3391" t="str">
            <v>Jālwōj</v>
          </cell>
        </row>
        <row r="3392">
          <cell r="B3392" t="str">
            <v>Jaluit</v>
          </cell>
        </row>
        <row r="3393">
          <cell r="B3393" t="str">
            <v>Ellep</v>
          </cell>
        </row>
        <row r="3394">
          <cell r="B3394" t="str">
            <v>Lib</v>
          </cell>
        </row>
        <row r="3395">
          <cell r="B3395" t="str">
            <v>Ujae</v>
          </cell>
        </row>
        <row r="3396">
          <cell r="B3396" t="str">
            <v>Ujae</v>
          </cell>
        </row>
        <row r="3397">
          <cell r="B3397" t="str">
            <v>Epoon</v>
          </cell>
        </row>
        <row r="3398">
          <cell r="B3398" t="str">
            <v>Ebon</v>
          </cell>
        </row>
        <row r="3399">
          <cell r="B3399" t="str">
            <v>Ānewetak &amp; Wūjlan̄</v>
          </cell>
        </row>
        <row r="3400">
          <cell r="B3400" t="str">
            <v>Enewetak &amp; Ujelang</v>
          </cell>
        </row>
        <row r="3401">
          <cell r="B3401" t="str">
            <v>Wōtto</v>
          </cell>
        </row>
        <row r="3402">
          <cell r="B3402" t="str">
            <v>Wotho</v>
          </cell>
        </row>
        <row r="3403">
          <cell r="B3403" t="str">
            <v>Bogdanci</v>
          </cell>
        </row>
        <row r="3404">
          <cell r="B3404" t="str">
            <v>Brvenica</v>
          </cell>
        </row>
        <row r="3405">
          <cell r="B3405" t="str">
            <v>Vinica</v>
          </cell>
        </row>
        <row r="3406">
          <cell r="B3406" t="str">
            <v>Debar</v>
          </cell>
        </row>
        <row r="3407">
          <cell r="B3407" t="str">
            <v>Delčevo</v>
          </cell>
        </row>
        <row r="3408">
          <cell r="B3408" t="str">
            <v>Dolneni</v>
          </cell>
        </row>
        <row r="3409">
          <cell r="B3409" t="str">
            <v>Zelenikovo</v>
          </cell>
        </row>
        <row r="3410">
          <cell r="B3410" t="str">
            <v>Karbinci</v>
          </cell>
        </row>
        <row r="3411">
          <cell r="B3411" t="str">
            <v>Novaci</v>
          </cell>
        </row>
        <row r="3412">
          <cell r="B3412" t="str">
            <v>Radoviš</v>
          </cell>
        </row>
        <row r="3413">
          <cell r="B3413" t="str">
            <v>Staro Nagoričane</v>
          </cell>
        </row>
        <row r="3414">
          <cell r="B3414" t="str">
            <v>Berovo</v>
          </cell>
        </row>
        <row r="3415">
          <cell r="B3415" t="str">
            <v>Valandovo</v>
          </cell>
        </row>
        <row r="3416">
          <cell r="B3416" t="str">
            <v>Vasilevo</v>
          </cell>
        </row>
        <row r="3417">
          <cell r="B3417" t="str">
            <v>Dojran</v>
          </cell>
        </row>
        <row r="3418">
          <cell r="B3418" t="str">
            <v>Kriva Palanka</v>
          </cell>
        </row>
        <row r="3419">
          <cell r="B3419" t="str">
            <v>Negotino</v>
          </cell>
        </row>
        <row r="3420">
          <cell r="B3420" t="str">
            <v>Novo Selo</v>
          </cell>
        </row>
        <row r="3421">
          <cell r="B3421" t="str">
            <v>Pehčevo</v>
          </cell>
        </row>
        <row r="3422">
          <cell r="B3422" t="str">
            <v>Centar Župa</v>
          </cell>
        </row>
        <row r="3423">
          <cell r="B3423" t="str">
            <v>Čaška</v>
          </cell>
        </row>
        <row r="3424">
          <cell r="B3424" t="str">
            <v>Češinovo-Obleševo</v>
          </cell>
        </row>
        <row r="3425">
          <cell r="B3425" t="str">
            <v>Bogovinje</v>
          </cell>
        </row>
        <row r="3426">
          <cell r="B3426" t="str">
            <v>Vrapčište</v>
          </cell>
        </row>
        <row r="3427">
          <cell r="B3427" t="str">
            <v>Demir Hisar</v>
          </cell>
        </row>
        <row r="3428">
          <cell r="B3428" t="str">
            <v>Jegunovce</v>
          </cell>
        </row>
        <row r="3429">
          <cell r="B3429" t="str">
            <v>Konče</v>
          </cell>
        </row>
        <row r="3430">
          <cell r="B3430" t="str">
            <v>Ohrid</v>
          </cell>
        </row>
        <row r="3431">
          <cell r="B3431" t="str">
            <v>Prilep</v>
          </cell>
        </row>
        <row r="3432">
          <cell r="B3432" t="str">
            <v>Strumica</v>
          </cell>
        </row>
        <row r="3433">
          <cell r="B3433" t="str">
            <v>Gevgelija</v>
          </cell>
        </row>
        <row r="3434">
          <cell r="B3434" t="str">
            <v>Debarca</v>
          </cell>
        </row>
        <row r="3435">
          <cell r="B3435" t="str">
            <v>Demir Kapija</v>
          </cell>
        </row>
        <row r="3436">
          <cell r="B3436" t="str">
            <v>Kavadarci</v>
          </cell>
        </row>
        <row r="3437">
          <cell r="B3437" t="str">
            <v>Kratovo</v>
          </cell>
        </row>
        <row r="3438">
          <cell r="B3438" t="str">
            <v>Mavrovo i Rostuša</v>
          </cell>
        </row>
        <row r="3439">
          <cell r="B3439" t="str">
            <v>Plasnica</v>
          </cell>
        </row>
        <row r="3440">
          <cell r="B3440" t="str">
            <v>Sveti Nikole</v>
          </cell>
        </row>
        <row r="3441">
          <cell r="B3441" t="str">
            <v>Ilinden</v>
          </cell>
        </row>
        <row r="3442">
          <cell r="B3442" t="str">
            <v>Kočani</v>
          </cell>
        </row>
        <row r="3443">
          <cell r="B3443" t="str">
            <v>Krivogaštani</v>
          </cell>
        </row>
        <row r="3444">
          <cell r="B3444" t="str">
            <v>Kruševo</v>
          </cell>
        </row>
        <row r="3445">
          <cell r="B3445" t="str">
            <v>Lipkovo</v>
          </cell>
        </row>
        <row r="3446">
          <cell r="B3446" t="str">
            <v>Probištip</v>
          </cell>
        </row>
        <row r="3447">
          <cell r="B3447" t="str">
            <v>Studeničani</v>
          </cell>
        </row>
        <row r="3448">
          <cell r="B3448" t="str">
            <v>Tetovo</v>
          </cell>
        </row>
        <row r="3449">
          <cell r="B3449" t="str">
            <v>Aračinovo</v>
          </cell>
        </row>
        <row r="3450">
          <cell r="B3450" t="str">
            <v>Bitola</v>
          </cell>
        </row>
        <row r="3451">
          <cell r="B3451" t="str">
            <v>Bosilovo</v>
          </cell>
        </row>
        <row r="3452">
          <cell r="B3452" t="str">
            <v>Gostivar</v>
          </cell>
        </row>
        <row r="3453">
          <cell r="B3453" t="str">
            <v>Želino</v>
          </cell>
        </row>
        <row r="3454">
          <cell r="B3454" t="str">
            <v>Kičevo</v>
          </cell>
        </row>
        <row r="3455">
          <cell r="B3455" t="str">
            <v>Makedonska Kamenica</v>
          </cell>
        </row>
        <row r="3456">
          <cell r="B3456" t="str">
            <v>Mogila</v>
          </cell>
        </row>
        <row r="3457">
          <cell r="B3457" t="str">
            <v>Resen</v>
          </cell>
        </row>
        <row r="3458">
          <cell r="B3458" t="str">
            <v>Rosoman</v>
          </cell>
        </row>
        <row r="3459">
          <cell r="B3459" t="str">
            <v>Tearce</v>
          </cell>
        </row>
        <row r="3460">
          <cell r="B3460" t="str">
            <v>Vevčani</v>
          </cell>
        </row>
        <row r="3461">
          <cell r="B3461" t="str">
            <v>Gradsko</v>
          </cell>
        </row>
        <row r="3462">
          <cell r="B3462" t="str">
            <v>Kumanovo</v>
          </cell>
        </row>
        <row r="3463">
          <cell r="B3463" t="str">
            <v>Rankovce</v>
          </cell>
        </row>
        <row r="3464">
          <cell r="B3464" t="str">
            <v>Struga</v>
          </cell>
        </row>
        <row r="3465">
          <cell r="B3465" t="str">
            <v>Štip</v>
          </cell>
        </row>
        <row r="3466">
          <cell r="B3466" t="str">
            <v>Veles</v>
          </cell>
        </row>
        <row r="3467">
          <cell r="B3467" t="str">
            <v>Zrnovci</v>
          </cell>
        </row>
        <row r="3468">
          <cell r="B3468" t="str">
            <v>Lozovo</v>
          </cell>
        </row>
        <row r="3469">
          <cell r="B3469" t="str">
            <v>Makedonski Brod</v>
          </cell>
        </row>
        <row r="3470">
          <cell r="B3470" t="str">
            <v>Petrovec</v>
          </cell>
        </row>
        <row r="3471">
          <cell r="B3471" t="str">
            <v>Sopište</v>
          </cell>
        </row>
        <row r="3472">
          <cell r="B3472" t="str">
            <v>Čučer Sandevo</v>
          </cell>
        </row>
        <row r="3473">
          <cell r="B3473" t="str">
            <v>Skopje</v>
          </cell>
        </row>
        <row r="3474">
          <cell r="B3474" t="str">
            <v>Ménaka</v>
          </cell>
        </row>
        <row r="3475">
          <cell r="B3475" t="str">
            <v>Taoudénit</v>
          </cell>
        </row>
        <row r="3476">
          <cell r="B3476" t="str">
            <v>Ségou</v>
          </cell>
        </row>
        <row r="3477">
          <cell r="B3477" t="str">
            <v>Bamako</v>
          </cell>
        </row>
        <row r="3478">
          <cell r="B3478" t="str">
            <v>Tombouctou</v>
          </cell>
        </row>
        <row r="3479">
          <cell r="B3479" t="str">
            <v>Koulikoro</v>
          </cell>
        </row>
        <row r="3480">
          <cell r="B3480" t="str">
            <v>Mopti</v>
          </cell>
        </row>
        <row r="3481">
          <cell r="B3481" t="str">
            <v>Sikasso</v>
          </cell>
        </row>
        <row r="3482">
          <cell r="B3482" t="str">
            <v>Kidal</v>
          </cell>
        </row>
        <row r="3483">
          <cell r="B3483" t="str">
            <v>Kayes</v>
          </cell>
        </row>
        <row r="3484">
          <cell r="B3484" t="str">
            <v>Gao</v>
          </cell>
        </row>
        <row r="3485">
          <cell r="B3485" t="str">
            <v>Rakhine</v>
          </cell>
        </row>
        <row r="3486">
          <cell r="B3486" t="str">
            <v>Tanintharyi</v>
          </cell>
        </row>
        <row r="3487">
          <cell r="B3487" t="str">
            <v>Kachin</v>
          </cell>
        </row>
        <row r="3488">
          <cell r="B3488" t="str">
            <v>Kayin</v>
          </cell>
        </row>
        <row r="3489">
          <cell r="B3489" t="str">
            <v>Mon</v>
          </cell>
        </row>
        <row r="3490">
          <cell r="B3490" t="str">
            <v>Sagaing</v>
          </cell>
        </row>
        <row r="3491">
          <cell r="B3491" t="str">
            <v>Mandalay</v>
          </cell>
        </row>
        <row r="3492">
          <cell r="B3492" t="str">
            <v>Yangon</v>
          </cell>
        </row>
        <row r="3493">
          <cell r="B3493" t="str">
            <v>Shan</v>
          </cell>
        </row>
        <row r="3494">
          <cell r="B3494" t="str">
            <v>Magway</v>
          </cell>
        </row>
        <row r="3495">
          <cell r="B3495" t="str">
            <v>Nay Pyi Taw</v>
          </cell>
        </row>
        <row r="3496">
          <cell r="B3496" t="str">
            <v>Bago</v>
          </cell>
        </row>
        <row r="3497">
          <cell r="B3497" t="str">
            <v>Kayah</v>
          </cell>
        </row>
        <row r="3498">
          <cell r="B3498" t="str">
            <v>Chin</v>
          </cell>
        </row>
        <row r="3499">
          <cell r="B3499" t="str">
            <v>Ayeyarwady</v>
          </cell>
        </row>
        <row r="3500">
          <cell r="B3500" t="str">
            <v>Uvs</v>
          </cell>
        </row>
        <row r="3501">
          <cell r="B3501" t="str">
            <v>Govĭ-Altay</v>
          </cell>
        </row>
        <row r="3502">
          <cell r="B3502" t="str">
            <v>Hövsgöl</v>
          </cell>
        </row>
        <row r="3503">
          <cell r="B3503" t="str">
            <v>Ömnögovĭ</v>
          </cell>
        </row>
        <row r="3504">
          <cell r="B3504" t="str">
            <v>Dornod</v>
          </cell>
        </row>
        <row r="3505">
          <cell r="B3505" t="str">
            <v>Bulgan</v>
          </cell>
        </row>
        <row r="3506">
          <cell r="B3506" t="str">
            <v>Övörhangay</v>
          </cell>
        </row>
        <row r="3507">
          <cell r="B3507" t="str">
            <v>Bayanhongor</v>
          </cell>
        </row>
        <row r="3508">
          <cell r="B3508" t="str">
            <v>Hentiy</v>
          </cell>
        </row>
        <row r="3509">
          <cell r="B3509" t="str">
            <v>Töv</v>
          </cell>
        </row>
        <row r="3510">
          <cell r="B3510" t="str">
            <v>Selenge</v>
          </cell>
        </row>
        <row r="3511">
          <cell r="B3511" t="str">
            <v>Dzavhan</v>
          </cell>
        </row>
        <row r="3512">
          <cell r="B3512" t="str">
            <v>Dundgovĭ</v>
          </cell>
        </row>
        <row r="3513">
          <cell r="B3513" t="str">
            <v>Hovd</v>
          </cell>
        </row>
        <row r="3514">
          <cell r="B3514" t="str">
            <v>Bayan-Ölgiy</v>
          </cell>
        </row>
        <row r="3515">
          <cell r="B3515" t="str">
            <v>Orhon</v>
          </cell>
        </row>
        <row r="3516">
          <cell r="B3516" t="str">
            <v>Darhan uul</v>
          </cell>
        </row>
        <row r="3517">
          <cell r="B3517" t="str">
            <v>Govĭ-Sümber</v>
          </cell>
        </row>
        <row r="3518">
          <cell r="B3518" t="str">
            <v>Sühbaatar</v>
          </cell>
        </row>
        <row r="3519">
          <cell r="B3519" t="str">
            <v>Dornogovĭ</v>
          </cell>
        </row>
        <row r="3520">
          <cell r="B3520" t="str">
            <v>Arhangay</v>
          </cell>
        </row>
        <row r="3521">
          <cell r="B3521" t="str">
            <v>Ulaanbaatar</v>
          </cell>
        </row>
        <row r="3522">
          <cell r="B3522" t="str">
            <v>Hodh ech Chargui</v>
          </cell>
        </row>
        <row r="3523">
          <cell r="B3523" t="str">
            <v>Brakna</v>
          </cell>
        </row>
        <row r="3524">
          <cell r="B3524" t="str">
            <v>Hodh el Gharbi</v>
          </cell>
        </row>
        <row r="3525">
          <cell r="B3525" t="str">
            <v>Dakhlet Nouâdhibou</v>
          </cell>
        </row>
        <row r="3526">
          <cell r="B3526" t="str">
            <v>Assaba</v>
          </cell>
        </row>
        <row r="3527">
          <cell r="B3527" t="str">
            <v>Adrar</v>
          </cell>
        </row>
        <row r="3528">
          <cell r="B3528" t="str">
            <v>Gorgol</v>
          </cell>
        </row>
        <row r="3529">
          <cell r="B3529" t="str">
            <v>Inchiri</v>
          </cell>
        </row>
        <row r="3530">
          <cell r="B3530" t="str">
            <v>Guidimaka</v>
          </cell>
        </row>
        <row r="3531">
          <cell r="B3531" t="str">
            <v>Trarza</v>
          </cell>
        </row>
        <row r="3532">
          <cell r="B3532" t="str">
            <v>Tagant</v>
          </cell>
        </row>
        <row r="3533">
          <cell r="B3533" t="str">
            <v>Tiris Zemmour</v>
          </cell>
        </row>
        <row r="3534">
          <cell r="B3534" t="str">
            <v>Nouakchott Ouest</v>
          </cell>
        </row>
        <row r="3535">
          <cell r="B3535" t="str">
            <v>Nuwākshūţ al Gharbīyah</v>
          </cell>
        </row>
        <row r="3536">
          <cell r="B3536" t="str">
            <v>Nouakchott Nord</v>
          </cell>
        </row>
        <row r="3537">
          <cell r="B3537" t="str">
            <v>Nuwākshūţ ash Shamālīyah</v>
          </cell>
        </row>
        <row r="3538">
          <cell r="B3538" t="str">
            <v>Nouakchott Sud</v>
          </cell>
        </row>
        <row r="3539">
          <cell r="B3539" t="str">
            <v>Nuwākshūţ al Janūbīyah</v>
          </cell>
        </row>
        <row r="3540">
          <cell r="B3540" t="str">
            <v>Mosta</v>
          </cell>
        </row>
        <row r="3541">
          <cell r="B3541" t="str">
            <v>Mosta</v>
          </cell>
        </row>
        <row r="3542">
          <cell r="B3542" t="str">
            <v>Mqabba</v>
          </cell>
        </row>
        <row r="3543">
          <cell r="B3543" t="str">
            <v>Mqabba</v>
          </cell>
        </row>
        <row r="3544">
          <cell r="B3544" t="str">
            <v>Qormi</v>
          </cell>
        </row>
        <row r="3545">
          <cell r="B3545" t="str">
            <v>Qormi</v>
          </cell>
        </row>
        <row r="3546">
          <cell r="B3546" t="str">
            <v>San Ġiljan</v>
          </cell>
        </row>
        <row r="3547">
          <cell r="B3547" t="str">
            <v>Saint Julian's</v>
          </cell>
        </row>
        <row r="3548">
          <cell r="B3548" t="str">
            <v>Fgura</v>
          </cell>
        </row>
        <row r="3549">
          <cell r="B3549" t="str">
            <v>Fgura</v>
          </cell>
        </row>
        <row r="3550">
          <cell r="B3550" t="str">
            <v>Msida</v>
          </cell>
        </row>
        <row r="3551">
          <cell r="B3551" t="str">
            <v>Msida</v>
          </cell>
        </row>
        <row r="3552">
          <cell r="B3552" t="str">
            <v>Mtarfa</v>
          </cell>
        </row>
        <row r="3553">
          <cell r="B3553" t="str">
            <v>Mtarfa</v>
          </cell>
        </row>
        <row r="3554">
          <cell r="B3554" t="str">
            <v>Nadur</v>
          </cell>
        </row>
        <row r="3555">
          <cell r="B3555" t="str">
            <v>Nadur</v>
          </cell>
        </row>
        <row r="3556">
          <cell r="B3556" t="str">
            <v>Rabat Malta</v>
          </cell>
        </row>
        <row r="3557">
          <cell r="B3557" t="str">
            <v>Rabat Malta</v>
          </cell>
        </row>
        <row r="3558">
          <cell r="B3558" t="str">
            <v>Għajnsielem</v>
          </cell>
        </row>
        <row r="3559">
          <cell r="B3559" t="str">
            <v>Għajnsielem</v>
          </cell>
        </row>
        <row r="3560">
          <cell r="B3560" t="str">
            <v>Għargħur</v>
          </cell>
        </row>
        <row r="3561">
          <cell r="B3561" t="str">
            <v>Għargħur</v>
          </cell>
        </row>
        <row r="3562">
          <cell r="B3562" t="str">
            <v>Isla</v>
          </cell>
        </row>
        <row r="3563">
          <cell r="B3563" t="str">
            <v>Isla</v>
          </cell>
        </row>
        <row r="3564">
          <cell r="B3564" t="str">
            <v>Marsaskala</v>
          </cell>
        </row>
        <row r="3565">
          <cell r="B3565" t="str">
            <v>Marsaskala</v>
          </cell>
        </row>
        <row r="3566">
          <cell r="B3566" t="str">
            <v>Munxar</v>
          </cell>
        </row>
        <row r="3567">
          <cell r="B3567" t="str">
            <v>Munxar</v>
          </cell>
        </row>
        <row r="3568">
          <cell r="B3568" t="str">
            <v>Pembroke</v>
          </cell>
        </row>
        <row r="3569">
          <cell r="B3569" t="str">
            <v>Pembroke</v>
          </cell>
        </row>
        <row r="3570">
          <cell r="B3570" t="str">
            <v>Qrendi</v>
          </cell>
        </row>
        <row r="3571">
          <cell r="B3571" t="str">
            <v>Qrendi</v>
          </cell>
        </row>
        <row r="3572">
          <cell r="B3572" t="str">
            <v>San Ġwann</v>
          </cell>
        </row>
        <row r="3573">
          <cell r="B3573" t="str">
            <v>Saint John</v>
          </cell>
        </row>
        <row r="3574">
          <cell r="B3574" t="str">
            <v>San Lawrenz</v>
          </cell>
        </row>
        <row r="3575">
          <cell r="B3575" t="str">
            <v>Saint Lawrence</v>
          </cell>
        </row>
        <row r="3576">
          <cell r="B3576" t="str">
            <v>Saint Paul's Bay</v>
          </cell>
        </row>
        <row r="3577">
          <cell r="B3577" t="str">
            <v>San Pawl il-Baħar</v>
          </cell>
        </row>
        <row r="3578">
          <cell r="B3578" t="str">
            <v>Xagħra</v>
          </cell>
        </row>
        <row r="3579">
          <cell r="B3579" t="str">
            <v>Xagħra</v>
          </cell>
        </row>
        <row r="3580">
          <cell r="B3580" t="str">
            <v>Xgħajra</v>
          </cell>
        </row>
        <row r="3581">
          <cell r="B3581" t="str">
            <v>Xgħajra</v>
          </cell>
        </row>
        <row r="3582">
          <cell r="B3582" t="str">
            <v>Żejtun</v>
          </cell>
        </row>
        <row r="3583">
          <cell r="B3583" t="str">
            <v>Żejtun</v>
          </cell>
        </row>
        <row r="3584">
          <cell r="B3584" t="str">
            <v>Birżebbuġa</v>
          </cell>
        </row>
        <row r="3585">
          <cell r="B3585" t="str">
            <v>Birżebbuġa</v>
          </cell>
        </row>
        <row r="3586">
          <cell r="B3586" t="str">
            <v>Bormla</v>
          </cell>
        </row>
        <row r="3587">
          <cell r="B3587" t="str">
            <v>Bormla</v>
          </cell>
        </row>
        <row r="3588">
          <cell r="B3588" t="str">
            <v>Gżira</v>
          </cell>
        </row>
        <row r="3589">
          <cell r="B3589" t="str">
            <v>Gżira</v>
          </cell>
        </row>
        <row r="3590">
          <cell r="B3590" t="str">
            <v>Żabbar</v>
          </cell>
        </row>
        <row r="3591">
          <cell r="B3591" t="str">
            <v>Żabbar</v>
          </cell>
        </row>
        <row r="3592">
          <cell r="B3592" t="str">
            <v>Balzan</v>
          </cell>
        </row>
        <row r="3593">
          <cell r="B3593" t="str">
            <v>Balzan</v>
          </cell>
        </row>
        <row r="3594">
          <cell r="B3594" t="str">
            <v>Birgu</v>
          </cell>
        </row>
        <row r="3595">
          <cell r="B3595" t="str">
            <v>Birgu</v>
          </cell>
        </row>
        <row r="3596">
          <cell r="B3596" t="str">
            <v>Iklin</v>
          </cell>
        </row>
        <row r="3597">
          <cell r="B3597" t="str">
            <v>Iklin</v>
          </cell>
        </row>
        <row r="3598">
          <cell r="B3598" t="str">
            <v>Lija</v>
          </cell>
        </row>
        <row r="3599">
          <cell r="B3599" t="str">
            <v>Lija</v>
          </cell>
        </row>
        <row r="3600">
          <cell r="B3600" t="str">
            <v>Luqa</v>
          </cell>
        </row>
        <row r="3601">
          <cell r="B3601" t="str">
            <v>Luqa</v>
          </cell>
        </row>
        <row r="3602">
          <cell r="B3602" t="str">
            <v>Paola</v>
          </cell>
        </row>
        <row r="3603">
          <cell r="B3603" t="str">
            <v>Paola</v>
          </cell>
        </row>
        <row r="3604">
          <cell r="B3604" t="str">
            <v>Sannat</v>
          </cell>
        </row>
        <row r="3605">
          <cell r="B3605" t="str">
            <v>Sannat</v>
          </cell>
        </row>
        <row r="3606">
          <cell r="B3606" t="str">
            <v>Siġġiewi</v>
          </cell>
        </row>
        <row r="3607">
          <cell r="B3607" t="str">
            <v>Siġġiewi</v>
          </cell>
        </row>
        <row r="3608">
          <cell r="B3608" t="str">
            <v>Sliema</v>
          </cell>
        </row>
        <row r="3609">
          <cell r="B3609" t="str">
            <v>Sliema</v>
          </cell>
        </row>
        <row r="3610">
          <cell r="B3610" t="str">
            <v>Żebbuġ Malta</v>
          </cell>
        </row>
        <row r="3611">
          <cell r="B3611" t="str">
            <v>Żebbuġ Malta</v>
          </cell>
        </row>
        <row r="3612">
          <cell r="B3612" t="str">
            <v>Żurrieq</v>
          </cell>
        </row>
        <row r="3613">
          <cell r="B3613" t="str">
            <v>Żurrieq</v>
          </cell>
        </row>
        <row r="3614">
          <cell r="B3614" t="str">
            <v>Naxxar</v>
          </cell>
        </row>
        <row r="3615">
          <cell r="B3615" t="str">
            <v>Naxxar</v>
          </cell>
        </row>
        <row r="3616">
          <cell r="B3616" t="str">
            <v>Pietà</v>
          </cell>
        </row>
        <row r="3617">
          <cell r="B3617" t="str">
            <v>Pietà</v>
          </cell>
        </row>
        <row r="3618">
          <cell r="B3618" t="str">
            <v>Santa Venera</v>
          </cell>
        </row>
        <row r="3619">
          <cell r="B3619" t="str">
            <v>Santa Venera</v>
          </cell>
        </row>
        <row r="3620">
          <cell r="B3620" t="str">
            <v>Ta' Xbiex</v>
          </cell>
        </row>
        <row r="3621">
          <cell r="B3621" t="str">
            <v>Ta' Xbiex</v>
          </cell>
        </row>
        <row r="3622">
          <cell r="B3622" t="str">
            <v>Valletta</v>
          </cell>
        </row>
        <row r="3623">
          <cell r="B3623" t="str">
            <v>Valletta</v>
          </cell>
        </row>
        <row r="3624">
          <cell r="B3624" t="str">
            <v>Dingli</v>
          </cell>
        </row>
        <row r="3625">
          <cell r="B3625" t="str">
            <v>Dingli</v>
          </cell>
        </row>
        <row r="3626">
          <cell r="B3626" t="str">
            <v>Gudja</v>
          </cell>
        </row>
        <row r="3627">
          <cell r="B3627" t="str">
            <v>Gudja</v>
          </cell>
        </row>
        <row r="3628">
          <cell r="B3628" t="str">
            <v>Kalkara</v>
          </cell>
        </row>
        <row r="3629">
          <cell r="B3629" t="str">
            <v>Kalkara</v>
          </cell>
        </row>
        <row r="3630">
          <cell r="B3630" t="str">
            <v>Mġarr</v>
          </cell>
        </row>
        <row r="3631">
          <cell r="B3631" t="str">
            <v>Mġarr</v>
          </cell>
        </row>
        <row r="3632">
          <cell r="B3632" t="str">
            <v>Birkirkara</v>
          </cell>
        </row>
        <row r="3633">
          <cell r="B3633" t="str">
            <v>Birkirkara</v>
          </cell>
        </row>
        <row r="3634">
          <cell r="B3634" t="str">
            <v>Għarb</v>
          </cell>
        </row>
        <row r="3635">
          <cell r="B3635" t="str">
            <v>Għarb</v>
          </cell>
        </row>
        <row r="3636">
          <cell r="B3636" t="str">
            <v>Għasri</v>
          </cell>
        </row>
        <row r="3637">
          <cell r="B3637" t="str">
            <v>Għasri</v>
          </cell>
        </row>
        <row r="3638">
          <cell r="B3638" t="str">
            <v>Ħamrun</v>
          </cell>
        </row>
        <row r="3639">
          <cell r="B3639" t="str">
            <v>Ħamrun</v>
          </cell>
        </row>
        <row r="3640">
          <cell r="B3640" t="str">
            <v>Kerċem</v>
          </cell>
        </row>
        <row r="3641">
          <cell r="B3641" t="str">
            <v>Kerċem</v>
          </cell>
        </row>
        <row r="3642">
          <cell r="B3642" t="str">
            <v>Marsa</v>
          </cell>
        </row>
        <row r="3643">
          <cell r="B3643" t="str">
            <v>Marsa</v>
          </cell>
        </row>
        <row r="3644">
          <cell r="B3644" t="str">
            <v>Safi</v>
          </cell>
        </row>
        <row r="3645">
          <cell r="B3645" t="str">
            <v>Safi</v>
          </cell>
        </row>
        <row r="3646">
          <cell r="B3646" t="str">
            <v>Tarxien</v>
          </cell>
        </row>
        <row r="3647">
          <cell r="B3647" t="str">
            <v>Tarxien</v>
          </cell>
        </row>
        <row r="3648">
          <cell r="B3648" t="str">
            <v>Xewkija</v>
          </cell>
        </row>
        <row r="3649">
          <cell r="B3649" t="str">
            <v>Xewkija</v>
          </cell>
        </row>
        <row r="3650">
          <cell r="B3650" t="str">
            <v>Żebbuġ Għawdex</v>
          </cell>
        </row>
        <row r="3651">
          <cell r="B3651" t="str">
            <v>Żebbuġ Gozo</v>
          </cell>
        </row>
        <row r="3652">
          <cell r="B3652" t="str">
            <v>Floriana</v>
          </cell>
        </row>
        <row r="3653">
          <cell r="B3653" t="str">
            <v>Floriana</v>
          </cell>
        </row>
        <row r="3654">
          <cell r="B3654" t="str">
            <v>Mellieħa</v>
          </cell>
        </row>
        <row r="3655">
          <cell r="B3655" t="str">
            <v>Mellieħa</v>
          </cell>
        </row>
        <row r="3656">
          <cell r="B3656" t="str">
            <v>Qala</v>
          </cell>
        </row>
        <row r="3657">
          <cell r="B3657" t="str">
            <v>Qala</v>
          </cell>
        </row>
        <row r="3658">
          <cell r="B3658" t="str">
            <v>Rabat Għawdex</v>
          </cell>
        </row>
        <row r="3659">
          <cell r="B3659" t="str">
            <v>Rabat Gozo</v>
          </cell>
        </row>
        <row r="3660">
          <cell r="B3660" t="str">
            <v>Santa Luċija</v>
          </cell>
        </row>
        <row r="3661">
          <cell r="B3661" t="str">
            <v>Saint Lucia's</v>
          </cell>
        </row>
        <row r="3662">
          <cell r="B3662" t="str">
            <v>Swieqi</v>
          </cell>
        </row>
        <row r="3663">
          <cell r="B3663" t="str">
            <v>Swieqi</v>
          </cell>
        </row>
        <row r="3664">
          <cell r="B3664" t="str">
            <v>Attard</v>
          </cell>
        </row>
        <row r="3665">
          <cell r="B3665" t="str">
            <v>Attard</v>
          </cell>
        </row>
        <row r="3666">
          <cell r="B3666" t="str">
            <v>Fontana</v>
          </cell>
        </row>
        <row r="3667">
          <cell r="B3667" t="str">
            <v>Fontana</v>
          </cell>
        </row>
        <row r="3668">
          <cell r="B3668" t="str">
            <v>Għaxaq</v>
          </cell>
        </row>
        <row r="3669">
          <cell r="B3669" t="str">
            <v>Għaxaq</v>
          </cell>
        </row>
        <row r="3670">
          <cell r="B3670" t="str">
            <v>Kirkop</v>
          </cell>
        </row>
        <row r="3671">
          <cell r="B3671" t="str">
            <v>Kirkop</v>
          </cell>
        </row>
        <row r="3672">
          <cell r="B3672" t="str">
            <v>Marsaxlokk</v>
          </cell>
        </row>
        <row r="3673">
          <cell r="B3673" t="str">
            <v>Marsaxlokk</v>
          </cell>
        </row>
        <row r="3674">
          <cell r="B3674" t="str">
            <v>Mdina</v>
          </cell>
        </row>
        <row r="3675">
          <cell r="B3675" t="str">
            <v>Mdina</v>
          </cell>
        </row>
        <row r="3676">
          <cell r="B3676" t="str">
            <v>Agalega Islands</v>
          </cell>
        </row>
        <row r="3677">
          <cell r="B3677" t="str">
            <v>Beau Bassin-Rose Hill</v>
          </cell>
        </row>
        <row r="3678">
          <cell r="B3678" t="str">
            <v>Rodrigues Island</v>
          </cell>
        </row>
        <row r="3679">
          <cell r="B3679" t="str">
            <v>Savanne</v>
          </cell>
        </row>
        <row r="3680">
          <cell r="B3680" t="str">
            <v>Plaines Wilhems</v>
          </cell>
        </row>
        <row r="3681">
          <cell r="B3681" t="str">
            <v>Cargados Carajos Shoals</v>
          </cell>
        </row>
        <row r="3682">
          <cell r="B3682" t="str">
            <v>Grand Port</v>
          </cell>
        </row>
        <row r="3683">
          <cell r="B3683" t="str">
            <v>Curepipe</v>
          </cell>
        </row>
        <row r="3684">
          <cell r="B3684" t="str">
            <v>Pamplemousses</v>
          </cell>
        </row>
        <row r="3685">
          <cell r="B3685" t="str">
            <v>Port Louis</v>
          </cell>
        </row>
        <row r="3686">
          <cell r="B3686" t="str">
            <v>Black River</v>
          </cell>
        </row>
        <row r="3687">
          <cell r="B3687" t="str">
            <v>Flacq</v>
          </cell>
        </row>
        <row r="3688">
          <cell r="B3688" t="str">
            <v>Quatre Bornes</v>
          </cell>
        </row>
        <row r="3689">
          <cell r="B3689" t="str">
            <v>Moka</v>
          </cell>
        </row>
        <row r="3690">
          <cell r="B3690" t="str">
            <v>Port Louis</v>
          </cell>
        </row>
        <row r="3691">
          <cell r="B3691" t="str">
            <v>Rivière du Rempart</v>
          </cell>
        </row>
        <row r="3692">
          <cell r="B3692" t="str">
            <v>Vacoas-Phoenix</v>
          </cell>
        </row>
        <row r="3693">
          <cell r="B3693" t="str">
            <v>North Ari Atoll</v>
          </cell>
        </row>
        <row r="3694">
          <cell r="B3694" t="str">
            <v>Ariatholhu Uthuruburi</v>
          </cell>
        </row>
        <row r="3695">
          <cell r="B3695" t="str">
            <v>Faadhippolhu</v>
          </cell>
        </row>
        <row r="3696">
          <cell r="B3696" t="str">
            <v>Faadhippolhu</v>
          </cell>
        </row>
        <row r="3697">
          <cell r="B3697" t="str">
            <v>Felidheatholhu</v>
          </cell>
        </row>
        <row r="3698">
          <cell r="B3698" t="str">
            <v>Felidhu Atoll</v>
          </cell>
        </row>
        <row r="3699">
          <cell r="B3699" t="str">
            <v>Maalhosmadulu Uthuruburi</v>
          </cell>
        </row>
        <row r="3700">
          <cell r="B3700" t="str">
            <v>North Maalhosmadulu</v>
          </cell>
        </row>
        <row r="3701">
          <cell r="B3701" t="str">
            <v>Hahdhunmathi</v>
          </cell>
        </row>
        <row r="3702">
          <cell r="B3702" t="str">
            <v>Hahdhunmathi</v>
          </cell>
        </row>
        <row r="3703">
          <cell r="B3703" t="str">
            <v>Thiladhunmathee Uthuruburi</v>
          </cell>
        </row>
        <row r="3704">
          <cell r="B3704" t="str">
            <v>North Thiladhunmathi</v>
          </cell>
        </row>
        <row r="3705">
          <cell r="B3705" t="str">
            <v>Kolhumadulu</v>
          </cell>
        </row>
        <row r="3706">
          <cell r="B3706" t="str">
            <v>Kolhumadulu</v>
          </cell>
        </row>
        <row r="3707">
          <cell r="B3707" t="str">
            <v>Mulaku Atoll</v>
          </cell>
        </row>
        <row r="3708">
          <cell r="B3708" t="str">
            <v>Mulakatholhu</v>
          </cell>
        </row>
        <row r="3709">
          <cell r="B3709" t="str">
            <v>North Nilandhe Atoll</v>
          </cell>
        </row>
        <row r="3710">
          <cell r="B3710" t="str">
            <v>Nilandheatholhu Uthuruburi</v>
          </cell>
        </row>
        <row r="3711">
          <cell r="B3711" t="str">
            <v>South Nilandhe Atoll</v>
          </cell>
        </row>
        <row r="3712">
          <cell r="B3712" t="str">
            <v>Nilandheatholhu Dhekunuburi</v>
          </cell>
        </row>
        <row r="3713">
          <cell r="B3713" t="str">
            <v>South Maalhosmadulu</v>
          </cell>
        </row>
        <row r="3714">
          <cell r="B3714" t="str">
            <v>Maalhosmadulu Dhekunuburi</v>
          </cell>
        </row>
        <row r="3715">
          <cell r="B3715" t="str">
            <v>South Thiladhunmathi</v>
          </cell>
        </row>
        <row r="3716">
          <cell r="B3716" t="str">
            <v>Thiladhunmathee Dhekunuburi</v>
          </cell>
        </row>
        <row r="3717">
          <cell r="B3717" t="str">
            <v>North Miladhunmadulu</v>
          </cell>
        </row>
        <row r="3718">
          <cell r="B3718" t="str">
            <v>Miladhunmadulu Uthuruburi</v>
          </cell>
        </row>
        <row r="3719">
          <cell r="B3719" t="str">
            <v>Miladhunmadulu Dhekunuburi</v>
          </cell>
        </row>
        <row r="3720">
          <cell r="B3720" t="str">
            <v>South Miladhunmadulu</v>
          </cell>
        </row>
        <row r="3721">
          <cell r="B3721" t="str">
            <v>Male Atoll</v>
          </cell>
        </row>
        <row r="3722">
          <cell r="B3722" t="str">
            <v>Maaleatholhu</v>
          </cell>
        </row>
        <row r="3723">
          <cell r="B3723" t="str">
            <v>North Huvadhu Atoll</v>
          </cell>
        </row>
        <row r="3724">
          <cell r="B3724" t="str">
            <v>Huvadhuatholhu Uthuruburi</v>
          </cell>
        </row>
        <row r="3725">
          <cell r="B3725" t="str">
            <v>South Huvadhu Atoll</v>
          </cell>
        </row>
        <row r="3726">
          <cell r="B3726" t="str">
            <v>Huvadhuatholhu Dhekunuburi</v>
          </cell>
        </row>
        <row r="3727">
          <cell r="B3727" t="str">
            <v>Fuvammulah</v>
          </cell>
        </row>
        <row r="3728">
          <cell r="B3728" t="str">
            <v>Fuvammulah</v>
          </cell>
        </row>
        <row r="3729">
          <cell r="B3729" t="str">
            <v>Addu</v>
          </cell>
        </row>
        <row r="3730">
          <cell r="B3730" t="str">
            <v>Addu City</v>
          </cell>
        </row>
        <row r="3731">
          <cell r="B3731" t="str">
            <v>Male</v>
          </cell>
        </row>
        <row r="3732">
          <cell r="B3732" t="str">
            <v>Maale</v>
          </cell>
        </row>
        <row r="3733">
          <cell r="B3733" t="str">
            <v>Ariatholhu Dhekunuburi</v>
          </cell>
        </row>
        <row r="3734">
          <cell r="B3734" t="str">
            <v>South Ari Atoll</v>
          </cell>
        </row>
        <row r="3735">
          <cell r="B3735" t="str">
            <v>Central Region</v>
          </cell>
        </row>
        <row r="3736">
          <cell r="B3736" t="str">
            <v>Chapakati</v>
          </cell>
        </row>
        <row r="3737">
          <cell r="B3737" t="str">
            <v>Kasungu</v>
          </cell>
        </row>
        <row r="3738">
          <cell r="B3738" t="str">
            <v>Kasungu</v>
          </cell>
        </row>
        <row r="3739">
          <cell r="B3739" t="str">
            <v>Nkhotakota</v>
          </cell>
        </row>
        <row r="3740">
          <cell r="B3740" t="str">
            <v>Nkhotakota</v>
          </cell>
        </row>
        <row r="3741">
          <cell r="B3741" t="str">
            <v>Mchinji</v>
          </cell>
        </row>
        <row r="3742">
          <cell r="B3742" t="str">
            <v>Mchinji</v>
          </cell>
        </row>
        <row r="3743">
          <cell r="B3743" t="str">
            <v>Ntchisi</v>
          </cell>
        </row>
        <row r="3744">
          <cell r="B3744" t="str">
            <v>Ntchisi</v>
          </cell>
        </row>
        <row r="3745">
          <cell r="B3745" t="str">
            <v>Salima</v>
          </cell>
        </row>
        <row r="3746">
          <cell r="B3746" t="str">
            <v>Salima</v>
          </cell>
        </row>
        <row r="3747">
          <cell r="B3747" t="str">
            <v>Dedza</v>
          </cell>
        </row>
        <row r="3748">
          <cell r="B3748" t="str">
            <v>Dedza</v>
          </cell>
        </row>
        <row r="3749">
          <cell r="B3749" t="str">
            <v>Dowa</v>
          </cell>
        </row>
        <row r="3750">
          <cell r="B3750" t="str">
            <v>Dowa</v>
          </cell>
        </row>
        <row r="3751">
          <cell r="B3751" t="str">
            <v>Ntcheu</v>
          </cell>
        </row>
        <row r="3752">
          <cell r="B3752" t="str">
            <v>Ntcheu</v>
          </cell>
        </row>
        <row r="3753">
          <cell r="B3753" t="str">
            <v>Lilongwe</v>
          </cell>
        </row>
        <row r="3754">
          <cell r="B3754" t="str">
            <v>Lilongwe</v>
          </cell>
        </row>
        <row r="3755">
          <cell r="B3755" t="str">
            <v>Chakumpoto</v>
          </cell>
        </row>
        <row r="3756">
          <cell r="B3756" t="str">
            <v>Northern Region</v>
          </cell>
        </row>
        <row r="3757">
          <cell r="B3757" t="str">
            <v>Chitipa</v>
          </cell>
        </row>
        <row r="3758">
          <cell r="B3758" t="str">
            <v>Chitipa</v>
          </cell>
        </row>
        <row r="3759">
          <cell r="B3759" t="str">
            <v>Karonga</v>
          </cell>
        </row>
        <row r="3760">
          <cell r="B3760" t="str">
            <v>Karonga</v>
          </cell>
        </row>
        <row r="3761">
          <cell r="B3761" t="str">
            <v>Likoma</v>
          </cell>
        </row>
        <row r="3762">
          <cell r="B3762" t="str">
            <v>Likoma</v>
          </cell>
        </row>
        <row r="3763">
          <cell r="B3763" t="str">
            <v>Nkhata Bay</v>
          </cell>
        </row>
        <row r="3764">
          <cell r="B3764" t="str">
            <v>Nkhata Bay</v>
          </cell>
        </row>
        <row r="3765">
          <cell r="B3765" t="str">
            <v>Mzimba</v>
          </cell>
        </row>
        <row r="3766">
          <cell r="B3766" t="str">
            <v>Mzimba</v>
          </cell>
        </row>
        <row r="3767">
          <cell r="B3767" t="str">
            <v>Rumphi</v>
          </cell>
        </row>
        <row r="3768">
          <cell r="B3768" t="str">
            <v>Rumphi</v>
          </cell>
        </row>
        <row r="3769">
          <cell r="B3769" t="str">
            <v>Chakumwera</v>
          </cell>
        </row>
        <row r="3770">
          <cell r="B3770" t="str">
            <v>Southern Region</v>
          </cell>
        </row>
        <row r="3771">
          <cell r="B3771" t="str">
            <v>Balaka</v>
          </cell>
        </row>
        <row r="3772">
          <cell r="B3772" t="str">
            <v>Balaka</v>
          </cell>
        </row>
        <row r="3773">
          <cell r="B3773" t="str">
            <v>Chikwawa</v>
          </cell>
        </row>
        <row r="3774">
          <cell r="B3774" t="str">
            <v>Chikwawa</v>
          </cell>
        </row>
        <row r="3775">
          <cell r="B3775" t="str">
            <v>Mangochi</v>
          </cell>
        </row>
        <row r="3776">
          <cell r="B3776" t="str">
            <v>Mangochi</v>
          </cell>
        </row>
        <row r="3777">
          <cell r="B3777" t="str">
            <v>Mwanza</v>
          </cell>
        </row>
        <row r="3778">
          <cell r="B3778" t="str">
            <v>Mwanza</v>
          </cell>
        </row>
        <row r="3779">
          <cell r="B3779" t="str">
            <v>Thyolo</v>
          </cell>
        </row>
        <row r="3780">
          <cell r="B3780" t="str">
            <v>Thyolo</v>
          </cell>
        </row>
        <row r="3781">
          <cell r="B3781" t="str">
            <v>Blantyre</v>
          </cell>
        </row>
        <row r="3782">
          <cell r="B3782" t="str">
            <v>Blantyre</v>
          </cell>
        </row>
        <row r="3783">
          <cell r="B3783" t="str">
            <v>Machinga</v>
          </cell>
        </row>
        <row r="3784">
          <cell r="B3784" t="str">
            <v>Machinga</v>
          </cell>
        </row>
        <row r="3785">
          <cell r="B3785" t="str">
            <v>Neno</v>
          </cell>
        </row>
        <row r="3786">
          <cell r="B3786" t="str">
            <v>Neno</v>
          </cell>
        </row>
        <row r="3787">
          <cell r="B3787" t="str">
            <v>Chiradzulu</v>
          </cell>
        </row>
        <row r="3788">
          <cell r="B3788" t="str">
            <v>Chiradzulu</v>
          </cell>
        </row>
        <row r="3789">
          <cell r="B3789" t="str">
            <v>Mulanje</v>
          </cell>
        </row>
        <row r="3790">
          <cell r="B3790" t="str">
            <v>Mulanje</v>
          </cell>
        </row>
        <row r="3791">
          <cell r="B3791" t="str">
            <v>Nsanje</v>
          </cell>
        </row>
        <row r="3792">
          <cell r="B3792" t="str">
            <v>Nsanje</v>
          </cell>
        </row>
        <row r="3793">
          <cell r="B3793" t="str">
            <v>Phalombe</v>
          </cell>
        </row>
        <row r="3794">
          <cell r="B3794" t="str">
            <v>Phalombe</v>
          </cell>
        </row>
        <row r="3795">
          <cell r="B3795" t="str">
            <v>Zomba</v>
          </cell>
        </row>
        <row r="3796">
          <cell r="B3796" t="str">
            <v>Zomba</v>
          </cell>
        </row>
        <row r="3797">
          <cell r="B3797" t="str">
            <v>Aguascalientes</v>
          </cell>
        </row>
        <row r="3798">
          <cell r="B3798" t="str">
            <v>Baja California</v>
          </cell>
        </row>
        <row r="3799">
          <cell r="B3799" t="str">
            <v>Campeche</v>
          </cell>
        </row>
        <row r="3800">
          <cell r="B3800" t="str">
            <v>Guanajuato</v>
          </cell>
        </row>
        <row r="3801">
          <cell r="B3801" t="str">
            <v>Morelos</v>
          </cell>
        </row>
        <row r="3802">
          <cell r="B3802" t="str">
            <v>Ciudad de México</v>
          </cell>
        </row>
        <row r="3803">
          <cell r="B3803" t="str">
            <v>Baja California Sur</v>
          </cell>
        </row>
        <row r="3804">
          <cell r="B3804" t="str">
            <v>Guerrero</v>
          </cell>
        </row>
        <row r="3805">
          <cell r="B3805" t="str">
            <v>Hidalgo</v>
          </cell>
        </row>
        <row r="3806">
          <cell r="B3806" t="str">
            <v>Sonora</v>
          </cell>
        </row>
        <row r="3807">
          <cell r="B3807" t="str">
            <v>Zacatecas</v>
          </cell>
        </row>
        <row r="3808">
          <cell r="B3808" t="str">
            <v>Coahuila de Zaragoza</v>
          </cell>
        </row>
        <row r="3809">
          <cell r="B3809" t="str">
            <v>Colima</v>
          </cell>
        </row>
        <row r="3810">
          <cell r="B3810" t="str">
            <v>Durango</v>
          </cell>
        </row>
        <row r="3811">
          <cell r="B3811" t="str">
            <v>Querétaro</v>
          </cell>
        </row>
        <row r="3812">
          <cell r="B3812" t="str">
            <v>Sinaloa</v>
          </cell>
        </row>
        <row r="3813">
          <cell r="B3813" t="str">
            <v>Veracruz de Ignacio de la Llave</v>
          </cell>
        </row>
        <row r="3814">
          <cell r="B3814" t="str">
            <v>Chiapas</v>
          </cell>
        </row>
        <row r="3815">
          <cell r="B3815" t="str">
            <v>Jalisco</v>
          </cell>
        </row>
        <row r="3816">
          <cell r="B3816" t="str">
            <v>Puebla</v>
          </cell>
        </row>
        <row r="3817">
          <cell r="B3817" t="str">
            <v>Quintana Roo</v>
          </cell>
        </row>
        <row r="3818">
          <cell r="B3818" t="str">
            <v>Tlaxcala</v>
          </cell>
        </row>
        <row r="3819">
          <cell r="B3819" t="str">
            <v>México</v>
          </cell>
        </row>
        <row r="3820">
          <cell r="B3820" t="str">
            <v>Nayarit</v>
          </cell>
        </row>
        <row r="3821">
          <cell r="B3821" t="str">
            <v>Oaxaca</v>
          </cell>
        </row>
        <row r="3822">
          <cell r="B3822" t="str">
            <v>San Luis Potosí</v>
          </cell>
        </row>
        <row r="3823">
          <cell r="B3823" t="str">
            <v>Tabasco</v>
          </cell>
        </row>
        <row r="3824">
          <cell r="B3824" t="str">
            <v>Chihuahua</v>
          </cell>
        </row>
        <row r="3825">
          <cell r="B3825" t="str">
            <v>Nuevo León</v>
          </cell>
        </row>
        <row r="3826">
          <cell r="B3826" t="str">
            <v>Tamaulipas</v>
          </cell>
        </row>
        <row r="3827">
          <cell r="B3827" t="str">
            <v>Yucatán</v>
          </cell>
        </row>
        <row r="3828">
          <cell r="B3828" t="str">
            <v>Michoacán de Ocampo</v>
          </cell>
        </row>
        <row r="3829">
          <cell r="B3829" t="str">
            <v>Sabah</v>
          </cell>
        </row>
        <row r="3830">
          <cell r="B3830" t="str">
            <v>Sarawak</v>
          </cell>
        </row>
        <row r="3831">
          <cell r="B3831" t="str">
            <v>Negeri Sembilan</v>
          </cell>
        </row>
        <row r="3832">
          <cell r="B3832" t="str">
            <v>Perlis</v>
          </cell>
        </row>
        <row r="3833">
          <cell r="B3833" t="str">
            <v>Pulau Pinang</v>
          </cell>
        </row>
        <row r="3834">
          <cell r="B3834" t="str">
            <v>Johor</v>
          </cell>
        </row>
        <row r="3835">
          <cell r="B3835" t="str">
            <v>Perak</v>
          </cell>
        </row>
        <row r="3836">
          <cell r="B3836" t="str">
            <v>Selangor</v>
          </cell>
        </row>
        <row r="3837">
          <cell r="B3837" t="str">
            <v>Wilayah Persekutuan Kuala Lumpur</v>
          </cell>
        </row>
        <row r="3838">
          <cell r="B3838" t="str">
            <v>Wilayah Persekutuan Putrajaya</v>
          </cell>
        </row>
        <row r="3839">
          <cell r="B3839" t="str">
            <v>Kelantan</v>
          </cell>
        </row>
        <row r="3840">
          <cell r="B3840" t="str">
            <v>Melaka</v>
          </cell>
        </row>
        <row r="3841">
          <cell r="B3841" t="str">
            <v>Kedah</v>
          </cell>
        </row>
        <row r="3842">
          <cell r="B3842" t="str">
            <v>Terengganu</v>
          </cell>
        </row>
        <row r="3843">
          <cell r="B3843" t="str">
            <v>Pahang</v>
          </cell>
        </row>
        <row r="3844">
          <cell r="B3844" t="str">
            <v>Wilayah Persekutuan Labuan</v>
          </cell>
        </row>
        <row r="3845">
          <cell r="B3845" t="str">
            <v>Inhambane</v>
          </cell>
        </row>
        <row r="3846">
          <cell r="B3846" t="str">
            <v>Maputo</v>
          </cell>
        </row>
        <row r="3847">
          <cell r="B3847" t="str">
            <v>Niassa</v>
          </cell>
        </row>
        <row r="3848">
          <cell r="B3848" t="str">
            <v>Maputo</v>
          </cell>
        </row>
        <row r="3849">
          <cell r="B3849" t="str">
            <v>Zambézia</v>
          </cell>
        </row>
        <row r="3850">
          <cell r="B3850" t="str">
            <v>Sofala</v>
          </cell>
        </row>
        <row r="3851">
          <cell r="B3851" t="str">
            <v>Manica</v>
          </cell>
        </row>
        <row r="3852">
          <cell r="B3852" t="str">
            <v>Tete</v>
          </cell>
        </row>
        <row r="3853">
          <cell r="B3853" t="str">
            <v>Cabo Delgado</v>
          </cell>
        </row>
        <row r="3854">
          <cell r="B3854" t="str">
            <v>Nampula</v>
          </cell>
        </row>
        <row r="3855">
          <cell r="B3855" t="str">
            <v>Gaza</v>
          </cell>
        </row>
        <row r="3856">
          <cell r="B3856" t="str">
            <v>Oshana</v>
          </cell>
        </row>
        <row r="3857">
          <cell r="B3857" t="str">
            <v>Hardap</v>
          </cell>
        </row>
        <row r="3858">
          <cell r="B3858" t="str">
            <v>Khomas</v>
          </cell>
        </row>
        <row r="3859">
          <cell r="B3859" t="str">
            <v>Zambezi</v>
          </cell>
        </row>
        <row r="3860">
          <cell r="B3860" t="str">
            <v>Erongo</v>
          </cell>
        </row>
        <row r="3861">
          <cell r="B3861" t="str">
            <v>Kunene</v>
          </cell>
        </row>
        <row r="3862">
          <cell r="B3862" t="str">
            <v>Omusati</v>
          </cell>
        </row>
        <row r="3863">
          <cell r="B3863" t="str">
            <v>Ohangwena</v>
          </cell>
        </row>
        <row r="3864">
          <cell r="B3864" t="str">
            <v>Otjozondjupa</v>
          </cell>
        </row>
        <row r="3865">
          <cell r="B3865" t="str">
            <v>Kavango East</v>
          </cell>
        </row>
        <row r="3866">
          <cell r="B3866" t="str">
            <v>Kavango West</v>
          </cell>
        </row>
        <row r="3867">
          <cell r="B3867" t="str">
            <v>Karas</v>
          </cell>
        </row>
        <row r="3868">
          <cell r="B3868" t="str">
            <v>Omaheke</v>
          </cell>
        </row>
        <row r="3869">
          <cell r="B3869" t="str">
            <v>Oshikoto</v>
          </cell>
        </row>
        <row r="3870">
          <cell r="B3870" t="str">
            <v>Agadez</v>
          </cell>
        </row>
        <row r="3871">
          <cell r="B3871" t="str">
            <v>Tillabéri</v>
          </cell>
        </row>
        <row r="3872">
          <cell r="B3872" t="str">
            <v>Tahoua</v>
          </cell>
        </row>
        <row r="3873">
          <cell r="B3873" t="str">
            <v>Diffa</v>
          </cell>
        </row>
        <row r="3874">
          <cell r="B3874" t="str">
            <v>Zinder</v>
          </cell>
        </row>
        <row r="3875">
          <cell r="B3875" t="str">
            <v>Dosso</v>
          </cell>
        </row>
        <row r="3876">
          <cell r="B3876" t="str">
            <v>Maradi</v>
          </cell>
        </row>
        <row r="3877">
          <cell r="B3877" t="str">
            <v>Niamey</v>
          </cell>
        </row>
        <row r="3878">
          <cell r="B3878" t="str">
            <v>Bayelsa</v>
          </cell>
        </row>
        <row r="3879">
          <cell r="B3879" t="str">
            <v>Kano</v>
          </cell>
        </row>
        <row r="3880">
          <cell r="B3880" t="str">
            <v>Katsina</v>
          </cell>
        </row>
        <row r="3881">
          <cell r="B3881" t="str">
            <v>Borno</v>
          </cell>
        </row>
        <row r="3882">
          <cell r="B3882" t="str">
            <v>Ebonyi</v>
          </cell>
        </row>
        <row r="3883">
          <cell r="B3883" t="str">
            <v>Abuja Federal Capital Territory</v>
          </cell>
        </row>
        <row r="3884">
          <cell r="B3884" t="str">
            <v>Kebbi</v>
          </cell>
        </row>
        <row r="3885">
          <cell r="B3885" t="str">
            <v>Nasarawa</v>
          </cell>
        </row>
        <row r="3886">
          <cell r="B3886" t="str">
            <v>Niger</v>
          </cell>
        </row>
        <row r="3887">
          <cell r="B3887" t="str">
            <v>Ondo</v>
          </cell>
        </row>
        <row r="3888">
          <cell r="B3888" t="str">
            <v>Osun</v>
          </cell>
        </row>
        <row r="3889">
          <cell r="B3889" t="str">
            <v>Oyo</v>
          </cell>
        </row>
        <row r="3890">
          <cell r="B3890" t="str">
            <v>Delta</v>
          </cell>
        </row>
        <row r="3891">
          <cell r="B3891" t="str">
            <v>Ekiti</v>
          </cell>
        </row>
        <row r="3892">
          <cell r="B3892" t="str">
            <v>Kogi</v>
          </cell>
        </row>
        <row r="3893">
          <cell r="B3893" t="str">
            <v>Lagos</v>
          </cell>
        </row>
        <row r="3894">
          <cell r="B3894" t="str">
            <v>Taraba</v>
          </cell>
        </row>
        <row r="3895">
          <cell r="B3895" t="str">
            <v>Kaduna</v>
          </cell>
        </row>
        <row r="3896">
          <cell r="B3896" t="str">
            <v>Ogun</v>
          </cell>
        </row>
        <row r="3897">
          <cell r="B3897" t="str">
            <v>Sokoto</v>
          </cell>
        </row>
        <row r="3898">
          <cell r="B3898" t="str">
            <v>Yobe</v>
          </cell>
        </row>
        <row r="3899">
          <cell r="B3899" t="str">
            <v>Zamfara</v>
          </cell>
        </row>
        <row r="3900">
          <cell r="B3900" t="str">
            <v>Akwa Ibom</v>
          </cell>
        </row>
        <row r="3901">
          <cell r="B3901" t="str">
            <v>Enugu</v>
          </cell>
        </row>
        <row r="3902">
          <cell r="B3902" t="str">
            <v>Imo</v>
          </cell>
        </row>
        <row r="3903">
          <cell r="B3903" t="str">
            <v>Benue</v>
          </cell>
        </row>
        <row r="3904">
          <cell r="B3904" t="str">
            <v>Cross River</v>
          </cell>
        </row>
        <row r="3905">
          <cell r="B3905" t="str">
            <v>Jigawa</v>
          </cell>
        </row>
        <row r="3906">
          <cell r="B3906" t="str">
            <v>Adamawa</v>
          </cell>
        </row>
        <row r="3907">
          <cell r="B3907" t="str">
            <v>Anambra</v>
          </cell>
        </row>
        <row r="3908">
          <cell r="B3908" t="str">
            <v>Abia</v>
          </cell>
        </row>
        <row r="3909">
          <cell r="B3909" t="str">
            <v>Bauchi</v>
          </cell>
        </row>
        <row r="3910">
          <cell r="B3910" t="str">
            <v>Edo</v>
          </cell>
        </row>
        <row r="3911">
          <cell r="B3911" t="str">
            <v>Gombe</v>
          </cell>
        </row>
        <row r="3912">
          <cell r="B3912" t="str">
            <v>Kwara</v>
          </cell>
        </row>
        <row r="3913">
          <cell r="B3913" t="str">
            <v>Plateau</v>
          </cell>
        </row>
        <row r="3914">
          <cell r="B3914" t="str">
            <v>Rivers</v>
          </cell>
        </row>
        <row r="3915">
          <cell r="B3915" t="str">
            <v>Carazo</v>
          </cell>
        </row>
        <row r="3916">
          <cell r="B3916" t="str">
            <v>Estelí</v>
          </cell>
        </row>
        <row r="3917">
          <cell r="B3917" t="str">
            <v>Managua</v>
          </cell>
        </row>
        <row r="3918">
          <cell r="B3918" t="str">
            <v>Masaya</v>
          </cell>
        </row>
        <row r="3919">
          <cell r="B3919" t="str">
            <v>Costa Caribe Norte</v>
          </cell>
        </row>
        <row r="3920">
          <cell r="B3920" t="str">
            <v>Rivas</v>
          </cell>
        </row>
        <row r="3921">
          <cell r="B3921" t="str">
            <v>Río San Juan</v>
          </cell>
        </row>
        <row r="3922">
          <cell r="B3922" t="str">
            <v>Costa Caribe Sur</v>
          </cell>
        </row>
        <row r="3923">
          <cell r="B3923" t="str">
            <v>Granada</v>
          </cell>
        </row>
        <row r="3924">
          <cell r="B3924" t="str">
            <v>Madriz</v>
          </cell>
        </row>
        <row r="3925">
          <cell r="B3925" t="str">
            <v>León</v>
          </cell>
        </row>
        <row r="3926">
          <cell r="B3926" t="str">
            <v>Nueva Segovia</v>
          </cell>
        </row>
        <row r="3927">
          <cell r="B3927" t="str">
            <v>Chinandega</v>
          </cell>
        </row>
        <row r="3928">
          <cell r="B3928" t="str">
            <v>Jinotega</v>
          </cell>
        </row>
        <row r="3929">
          <cell r="B3929" t="str">
            <v>Chontales</v>
          </cell>
        </row>
        <row r="3930">
          <cell r="B3930" t="str">
            <v>Boaco</v>
          </cell>
        </row>
        <row r="3931">
          <cell r="B3931" t="str">
            <v>Matagalpa</v>
          </cell>
        </row>
        <row r="3932">
          <cell r="B3932" t="str">
            <v>Noord-Brabant</v>
          </cell>
        </row>
        <row r="3933">
          <cell r="B3933" t="str">
            <v>Noord-Holland</v>
          </cell>
        </row>
        <row r="3934">
          <cell r="B3934" t="str">
            <v>Zuid-Holland</v>
          </cell>
        </row>
        <row r="3935">
          <cell r="B3935" t="str">
            <v>Curaçao (see also separate country code entry under CW)</v>
          </cell>
        </row>
        <row r="3936">
          <cell r="B3936" t="str">
            <v>Groningen</v>
          </cell>
        </row>
        <row r="3937">
          <cell r="B3937" t="str">
            <v>Limburg</v>
          </cell>
        </row>
        <row r="3938">
          <cell r="B3938" t="str">
            <v>Overijssel</v>
          </cell>
        </row>
        <row r="3939">
          <cell r="B3939" t="str">
            <v>Aruba (see also separate country code entry under AW)</v>
          </cell>
        </row>
        <row r="3940">
          <cell r="B3940" t="str">
            <v>Drenthe</v>
          </cell>
        </row>
        <row r="3941">
          <cell r="B3941" t="str">
            <v>Sint Eustatius (see also separate country code entry under BQ)</v>
          </cell>
        </row>
        <row r="3942">
          <cell r="B3942" t="str">
            <v>Gelderland</v>
          </cell>
        </row>
        <row r="3943">
          <cell r="B3943" t="str">
            <v>Utrecht</v>
          </cell>
        </row>
        <row r="3944">
          <cell r="B3944" t="str">
            <v>Flevoland</v>
          </cell>
        </row>
        <row r="3945">
          <cell r="B3945" t="str">
            <v>Fryslân</v>
          </cell>
        </row>
        <row r="3946">
          <cell r="B3946" t="str">
            <v>Bonaire (see also separate country code entry under BQ)</v>
          </cell>
        </row>
        <row r="3947">
          <cell r="B3947" t="str">
            <v>Zeeland</v>
          </cell>
        </row>
        <row r="3948">
          <cell r="B3948" t="str">
            <v>Sint Maarten (see also separate country code entry under SX)</v>
          </cell>
        </row>
        <row r="3949">
          <cell r="B3949" t="str">
            <v>Saba (see also separate country code entry under BQ)</v>
          </cell>
        </row>
        <row r="3950">
          <cell r="B3950" t="str">
            <v>Trøndelag</v>
          </cell>
        </row>
        <row r="3951">
          <cell r="B3951" t="str">
            <v>Trøndelag</v>
          </cell>
        </row>
        <row r="3952">
          <cell r="B3952" t="str">
            <v>Hedmark</v>
          </cell>
        </row>
        <row r="3953">
          <cell r="B3953" t="str">
            <v>Hedmark</v>
          </cell>
        </row>
        <row r="3954">
          <cell r="B3954" t="str">
            <v>Hordaland</v>
          </cell>
        </row>
        <row r="3955">
          <cell r="B3955" t="str">
            <v>Hordaland</v>
          </cell>
        </row>
        <row r="3956">
          <cell r="B3956" t="str">
            <v>Sogn og Fjordane</v>
          </cell>
        </row>
        <row r="3957">
          <cell r="B3957" t="str">
            <v>Sogn og Fjordane</v>
          </cell>
        </row>
        <row r="3958">
          <cell r="B3958" t="str">
            <v>Jan Mayen (Arctic Region) (see also separate country code entry under SJ)</v>
          </cell>
        </row>
        <row r="3959">
          <cell r="B3959" t="str">
            <v>Jan Mayen (Arctic Region) (see also separate country code entry under SJ)</v>
          </cell>
        </row>
        <row r="3960">
          <cell r="B3960" t="str">
            <v>Akershus</v>
          </cell>
        </row>
        <row r="3961">
          <cell r="B3961" t="str">
            <v>Akershus</v>
          </cell>
        </row>
        <row r="3962">
          <cell r="B3962" t="str">
            <v>Oslo</v>
          </cell>
        </row>
        <row r="3963">
          <cell r="B3963" t="str">
            <v>Oslo</v>
          </cell>
        </row>
        <row r="3964">
          <cell r="B3964" t="str">
            <v>Oppland</v>
          </cell>
        </row>
        <row r="3965">
          <cell r="B3965" t="str">
            <v>Oppland</v>
          </cell>
        </row>
        <row r="3966">
          <cell r="B3966" t="str">
            <v>Vestfold</v>
          </cell>
        </row>
        <row r="3967">
          <cell r="B3967" t="str">
            <v>Vestfold</v>
          </cell>
        </row>
        <row r="3968">
          <cell r="B3968" t="str">
            <v>Finnmárku</v>
          </cell>
        </row>
        <row r="3969">
          <cell r="B3969" t="str">
            <v>Finnmark</v>
          </cell>
        </row>
        <row r="3970">
          <cell r="B3970" t="str">
            <v>Finnmark</v>
          </cell>
        </row>
        <row r="3971">
          <cell r="B3971" t="str">
            <v>Østfold</v>
          </cell>
        </row>
        <row r="3972">
          <cell r="B3972" t="str">
            <v>Østfold</v>
          </cell>
        </row>
        <row r="3973">
          <cell r="B3973" t="str">
            <v>Vest-Agder</v>
          </cell>
        </row>
        <row r="3974">
          <cell r="B3974" t="str">
            <v>Vest-Agder</v>
          </cell>
        </row>
        <row r="3975">
          <cell r="B3975" t="str">
            <v>Romsa</v>
          </cell>
        </row>
        <row r="3976">
          <cell r="B3976" t="str">
            <v>Troms</v>
          </cell>
        </row>
        <row r="3977">
          <cell r="B3977" t="str">
            <v>Troms</v>
          </cell>
        </row>
        <row r="3978">
          <cell r="B3978" t="str">
            <v>Telemark</v>
          </cell>
        </row>
        <row r="3979">
          <cell r="B3979" t="str">
            <v>Telemark</v>
          </cell>
        </row>
        <row r="3980">
          <cell r="B3980" t="str">
            <v>Buskerud</v>
          </cell>
        </row>
        <row r="3981">
          <cell r="B3981" t="str">
            <v>Buskerud</v>
          </cell>
        </row>
        <row r="3982">
          <cell r="B3982" t="str">
            <v>Aust-Agder</v>
          </cell>
        </row>
        <row r="3983">
          <cell r="B3983" t="str">
            <v>Aust-Agder</v>
          </cell>
        </row>
        <row r="3984">
          <cell r="B3984" t="str">
            <v>Svalbard (Arctic Region) (see also separate country code entry under SJ)</v>
          </cell>
        </row>
        <row r="3985">
          <cell r="B3985" t="str">
            <v>Svalbard (Arctic Region) (see also separate country code entry under SJ)</v>
          </cell>
        </row>
        <row r="3986">
          <cell r="B3986" t="str">
            <v>Nordland</v>
          </cell>
        </row>
        <row r="3987">
          <cell r="B3987" t="str">
            <v>Nordland</v>
          </cell>
        </row>
        <row r="3988">
          <cell r="B3988" t="str">
            <v>Rogaland</v>
          </cell>
        </row>
        <row r="3989">
          <cell r="B3989" t="str">
            <v>Rogaland</v>
          </cell>
        </row>
        <row r="3990">
          <cell r="B3990" t="str">
            <v>Møre og Romsdal</v>
          </cell>
        </row>
        <row r="3991">
          <cell r="B3991" t="str">
            <v>Møre og Romsdal</v>
          </cell>
        </row>
        <row r="3992">
          <cell r="B3992" t="str">
            <v>Province 1</v>
          </cell>
        </row>
        <row r="3993">
          <cell r="B3993" t="str">
            <v>Pradesh 1</v>
          </cell>
        </row>
        <row r="3994">
          <cell r="B3994" t="str">
            <v>Province 2</v>
          </cell>
        </row>
        <row r="3995">
          <cell r="B3995" t="str">
            <v>Pradesh 2</v>
          </cell>
        </row>
        <row r="3996">
          <cell r="B3996" t="str">
            <v>Province 3</v>
          </cell>
        </row>
        <row r="3997">
          <cell r="B3997" t="str">
            <v>Pradesh 3</v>
          </cell>
        </row>
        <row r="3998">
          <cell r="B3998" t="str">
            <v>Gandaki</v>
          </cell>
        </row>
        <row r="3999">
          <cell r="B3999" t="str">
            <v>Gandaki</v>
          </cell>
        </row>
        <row r="4000">
          <cell r="B4000" t="str">
            <v>Province 5</v>
          </cell>
        </row>
        <row r="4001">
          <cell r="B4001" t="str">
            <v>Pradesh 5</v>
          </cell>
        </row>
        <row r="4002">
          <cell r="B4002" t="str">
            <v>Karnali</v>
          </cell>
        </row>
        <row r="4003">
          <cell r="B4003" t="str">
            <v>Karnali</v>
          </cell>
        </row>
        <row r="4004">
          <cell r="B4004" t="str">
            <v>Province 7</v>
          </cell>
        </row>
        <row r="4005">
          <cell r="B4005" t="str">
            <v>Pradesh 7</v>
          </cell>
        </row>
        <row r="4006">
          <cell r="B4006" t="str">
            <v>Madhya Pashchimanchal</v>
          </cell>
        </row>
        <row r="4007">
          <cell r="B4007" t="str">
            <v>Mid Western</v>
          </cell>
        </row>
        <row r="4008">
          <cell r="B4008" t="str">
            <v>Bheri</v>
          </cell>
        </row>
        <row r="4009">
          <cell r="B4009" t="str">
            <v>Karnali</v>
          </cell>
        </row>
        <row r="4010">
          <cell r="B4010" t="str">
            <v>Rapti</v>
          </cell>
        </row>
        <row r="4011">
          <cell r="B4011" t="str">
            <v>Pashchimanchal</v>
          </cell>
        </row>
        <row r="4012">
          <cell r="B4012" t="str">
            <v>Western</v>
          </cell>
        </row>
        <row r="4013">
          <cell r="B4013" t="str">
            <v>Gandaki</v>
          </cell>
        </row>
        <row r="4014">
          <cell r="B4014" t="str">
            <v>Lumbini</v>
          </cell>
        </row>
        <row r="4015">
          <cell r="B4015" t="str">
            <v>Dhawalagiri</v>
          </cell>
        </row>
        <row r="4016">
          <cell r="B4016" t="str">
            <v>Purwanchal</v>
          </cell>
        </row>
        <row r="4017">
          <cell r="B4017" t="str">
            <v>Eastern</v>
          </cell>
        </row>
        <row r="4018">
          <cell r="B4018" t="str">
            <v>Mechi</v>
          </cell>
        </row>
        <row r="4019">
          <cell r="B4019" t="str">
            <v>Kosi</v>
          </cell>
        </row>
        <row r="4020">
          <cell r="B4020" t="str">
            <v>Sagarmatha</v>
          </cell>
        </row>
        <row r="4021">
          <cell r="B4021" t="str">
            <v>Sudur Pashchimanchal</v>
          </cell>
        </row>
        <row r="4022">
          <cell r="B4022" t="str">
            <v>Far Western</v>
          </cell>
        </row>
        <row r="4023">
          <cell r="B4023" t="str">
            <v>Seti</v>
          </cell>
        </row>
        <row r="4024">
          <cell r="B4024" t="str">
            <v>Mahakali</v>
          </cell>
        </row>
        <row r="4025">
          <cell r="B4025" t="str">
            <v>Central</v>
          </cell>
        </row>
        <row r="4026">
          <cell r="B4026" t="str">
            <v>Madhyamanchal</v>
          </cell>
        </row>
        <row r="4027">
          <cell r="B4027" t="str">
            <v>Janakpur</v>
          </cell>
        </row>
        <row r="4028">
          <cell r="B4028" t="str">
            <v>Narayani</v>
          </cell>
        </row>
        <row r="4029">
          <cell r="B4029" t="str">
            <v>Bagmati</v>
          </cell>
        </row>
        <row r="4030">
          <cell r="B4030" t="str">
            <v>Anabar</v>
          </cell>
        </row>
        <row r="4031">
          <cell r="B4031" t="str">
            <v>Anabar</v>
          </cell>
        </row>
        <row r="4032">
          <cell r="B4032" t="str">
            <v>Anibare</v>
          </cell>
        </row>
        <row r="4033">
          <cell r="B4033" t="str">
            <v>Anibare</v>
          </cell>
        </row>
        <row r="4034">
          <cell r="B4034" t="str">
            <v>Aiwo</v>
          </cell>
        </row>
        <row r="4035">
          <cell r="B4035" t="str">
            <v>Aiwo</v>
          </cell>
        </row>
        <row r="4036">
          <cell r="B4036" t="str">
            <v>Anetan</v>
          </cell>
        </row>
        <row r="4037">
          <cell r="B4037" t="str">
            <v>Anetan</v>
          </cell>
        </row>
        <row r="4038">
          <cell r="B4038" t="str">
            <v>Denigomodu</v>
          </cell>
        </row>
        <row r="4039">
          <cell r="B4039" t="str">
            <v>Denigomodu</v>
          </cell>
        </row>
        <row r="4040">
          <cell r="B4040" t="str">
            <v>Ijuw</v>
          </cell>
        </row>
        <row r="4041">
          <cell r="B4041" t="str">
            <v>Ijuw</v>
          </cell>
        </row>
        <row r="4042">
          <cell r="B4042" t="str">
            <v>Ewa</v>
          </cell>
        </row>
        <row r="4043">
          <cell r="B4043" t="str">
            <v>Ewa</v>
          </cell>
        </row>
        <row r="4044">
          <cell r="B4044" t="str">
            <v>Nibok</v>
          </cell>
        </row>
        <row r="4045">
          <cell r="B4045" t="str">
            <v>Nibok</v>
          </cell>
        </row>
        <row r="4046">
          <cell r="B4046" t="str">
            <v>Yaren</v>
          </cell>
        </row>
        <row r="4047">
          <cell r="B4047" t="str">
            <v>Yaren</v>
          </cell>
        </row>
        <row r="4048">
          <cell r="B4048" t="str">
            <v>Buada</v>
          </cell>
        </row>
        <row r="4049">
          <cell r="B4049" t="str">
            <v>Buada</v>
          </cell>
        </row>
        <row r="4050">
          <cell r="B4050" t="str">
            <v>Uaboe</v>
          </cell>
        </row>
        <row r="4051">
          <cell r="B4051" t="str">
            <v>Uaboe</v>
          </cell>
        </row>
        <row r="4052">
          <cell r="B4052" t="str">
            <v>Baitsi</v>
          </cell>
        </row>
        <row r="4053">
          <cell r="B4053" t="str">
            <v>Baitsi</v>
          </cell>
        </row>
        <row r="4054">
          <cell r="B4054" t="str">
            <v>Boe</v>
          </cell>
        </row>
        <row r="4055">
          <cell r="B4055" t="str">
            <v>Boe</v>
          </cell>
        </row>
        <row r="4056">
          <cell r="B4056" t="str">
            <v>Meneng</v>
          </cell>
        </row>
        <row r="4057">
          <cell r="B4057" t="str">
            <v>Meneng</v>
          </cell>
        </row>
        <row r="4058">
          <cell r="B4058" t="str">
            <v>Wharekauri</v>
          </cell>
        </row>
        <row r="4059">
          <cell r="B4059" t="str">
            <v>Chatham Islands Territory</v>
          </cell>
        </row>
        <row r="4060">
          <cell r="B4060" t="str">
            <v>Auckland</v>
          </cell>
        </row>
        <row r="4061">
          <cell r="B4061" t="str">
            <v>Tāmaki-makau-rau</v>
          </cell>
        </row>
        <row r="4062">
          <cell r="B4062" t="str">
            <v>Gisborne</v>
          </cell>
        </row>
        <row r="4063">
          <cell r="B4063" t="str">
            <v>Tūranga nui a Kiwa</v>
          </cell>
        </row>
        <row r="4064">
          <cell r="B4064" t="str">
            <v>Hawke's Bay</v>
          </cell>
        </row>
        <row r="4065">
          <cell r="B4065" t="str">
            <v>Te Matau a Māui</v>
          </cell>
        </row>
        <row r="4066">
          <cell r="B4066" t="str">
            <v>Manawatu Whanganui</v>
          </cell>
        </row>
        <row r="4067">
          <cell r="B4067" t="str">
            <v>Manawatu-Wanganui</v>
          </cell>
        </row>
        <row r="4068">
          <cell r="B4068" t="str">
            <v>Bay of Plenty</v>
          </cell>
        </row>
        <row r="4069">
          <cell r="B4069" t="str">
            <v>Te Moana a Toi Te Huatahi</v>
          </cell>
        </row>
        <row r="4070">
          <cell r="B4070" t="str">
            <v>Waitaha</v>
          </cell>
        </row>
        <row r="4071">
          <cell r="B4071" t="str">
            <v>Canterbury</v>
          </cell>
        </row>
        <row r="4072">
          <cell r="B4072" t="str">
            <v>Marlborough</v>
          </cell>
        </row>
        <row r="4073">
          <cell r="B4073" t="str">
            <v>Nelson</v>
          </cell>
        </row>
        <row r="4074">
          <cell r="B4074" t="str">
            <v>Whakatū</v>
          </cell>
        </row>
        <row r="4075">
          <cell r="B4075" t="str">
            <v>Northland</v>
          </cell>
        </row>
        <row r="4076">
          <cell r="B4076" t="str">
            <v>Te Tai tokerau</v>
          </cell>
        </row>
        <row r="4077">
          <cell r="B4077" t="str">
            <v>Tasman</v>
          </cell>
        </row>
        <row r="4078">
          <cell r="B4078" t="str">
            <v>Ō Tākou</v>
          </cell>
        </row>
        <row r="4079">
          <cell r="B4079" t="str">
            <v>Otago</v>
          </cell>
        </row>
        <row r="4080">
          <cell r="B4080" t="str">
            <v>Southland</v>
          </cell>
        </row>
        <row r="4081">
          <cell r="B4081" t="str">
            <v>Murihiku</v>
          </cell>
        </row>
        <row r="4082">
          <cell r="B4082" t="str">
            <v>Taranaki</v>
          </cell>
        </row>
        <row r="4083">
          <cell r="B4083" t="str">
            <v>Taranaki</v>
          </cell>
        </row>
        <row r="4084">
          <cell r="B4084" t="str">
            <v>Waikato</v>
          </cell>
        </row>
        <row r="4085">
          <cell r="B4085" t="str">
            <v>Wellington</v>
          </cell>
        </row>
        <row r="4086">
          <cell r="B4086" t="str">
            <v>Te Whanga-nui-a-Tara</v>
          </cell>
        </row>
        <row r="4087">
          <cell r="B4087" t="str">
            <v>West Coast</v>
          </cell>
        </row>
        <row r="4088">
          <cell r="B4088" t="str">
            <v>Te Taihau ā uru</v>
          </cell>
        </row>
        <row r="4089">
          <cell r="B4089" t="str">
            <v>Janūb al Bāţinah</v>
          </cell>
        </row>
        <row r="4090">
          <cell r="B4090" t="str">
            <v>Shamāl al Bāţinah</v>
          </cell>
        </row>
        <row r="4091">
          <cell r="B4091" t="str">
            <v>Janūb ash Sharqīyah</v>
          </cell>
        </row>
        <row r="4092">
          <cell r="B4092" t="str">
            <v>Shamāl ash Sharqīyah</v>
          </cell>
        </row>
        <row r="4093">
          <cell r="B4093" t="str">
            <v>Masqaţ</v>
          </cell>
        </row>
        <row r="4094">
          <cell r="B4094" t="str">
            <v>Z̧ufār</v>
          </cell>
        </row>
        <row r="4095">
          <cell r="B4095" t="str">
            <v>Al Buraymī</v>
          </cell>
        </row>
        <row r="4096">
          <cell r="B4096" t="str">
            <v>Musandam</v>
          </cell>
        </row>
        <row r="4097">
          <cell r="B4097" t="str">
            <v>Ad Dākhilīyah</v>
          </cell>
        </row>
        <row r="4098">
          <cell r="B4098" t="str">
            <v>Al Wusţá</v>
          </cell>
        </row>
        <row r="4099">
          <cell r="B4099" t="str">
            <v>Az̧ Z̧āhirah</v>
          </cell>
        </row>
        <row r="4100">
          <cell r="B4100" t="str">
            <v>Bocas del Toro</v>
          </cell>
        </row>
        <row r="4101">
          <cell r="B4101" t="str">
            <v>Coclé</v>
          </cell>
        </row>
        <row r="4102">
          <cell r="B4102" t="str">
            <v>Darién</v>
          </cell>
        </row>
        <row r="4103">
          <cell r="B4103" t="str">
            <v>Ngöbe-Buglé</v>
          </cell>
        </row>
        <row r="4104">
          <cell r="B4104" t="str">
            <v>Chiriquí</v>
          </cell>
        </row>
        <row r="4105">
          <cell r="B4105" t="str">
            <v>Los Santos</v>
          </cell>
        </row>
        <row r="4106">
          <cell r="B4106" t="str">
            <v>Panamá</v>
          </cell>
        </row>
        <row r="4107">
          <cell r="B4107" t="str">
            <v>Herrera</v>
          </cell>
        </row>
        <row r="4108">
          <cell r="B4108" t="str">
            <v>Panamá Oeste</v>
          </cell>
        </row>
        <row r="4109">
          <cell r="B4109" t="str">
            <v>Colón</v>
          </cell>
        </row>
        <row r="4110">
          <cell r="B4110" t="str">
            <v>Guna Yala</v>
          </cell>
        </row>
        <row r="4111">
          <cell r="B4111" t="str">
            <v>Emberá</v>
          </cell>
        </row>
        <row r="4112">
          <cell r="B4112" t="str">
            <v>Veraguas</v>
          </cell>
        </row>
        <row r="4113">
          <cell r="B4113" t="str">
            <v>Ica</v>
          </cell>
        </row>
        <row r="4114">
          <cell r="B4114" t="str">
            <v>Ika</v>
          </cell>
        </row>
        <row r="4115">
          <cell r="B4115" t="str">
            <v>Ika</v>
          </cell>
        </row>
        <row r="4116">
          <cell r="B4116" t="str">
            <v>Lima</v>
          </cell>
        </row>
        <row r="4117">
          <cell r="B4117" t="str">
            <v>Lima</v>
          </cell>
        </row>
        <row r="4118">
          <cell r="B4118" t="str">
            <v>Lima</v>
          </cell>
        </row>
        <row r="4119">
          <cell r="B4119" t="str">
            <v>Mayutata</v>
          </cell>
        </row>
        <row r="4120">
          <cell r="B4120" t="str">
            <v>Madre de Dios</v>
          </cell>
        </row>
        <row r="4121">
          <cell r="B4121" t="str">
            <v>Madre de Dios</v>
          </cell>
        </row>
        <row r="4122">
          <cell r="B4122" t="str">
            <v>Ayacucho</v>
          </cell>
        </row>
        <row r="4123">
          <cell r="B4123" t="str">
            <v>Ayakuchu</v>
          </cell>
        </row>
        <row r="4124">
          <cell r="B4124" t="str">
            <v>Ayaquchu</v>
          </cell>
        </row>
        <row r="4125">
          <cell r="B4125" t="str">
            <v>Huánuco</v>
          </cell>
        </row>
        <row r="4126">
          <cell r="B4126" t="str">
            <v>Wanuku</v>
          </cell>
        </row>
        <row r="4127">
          <cell r="B4127" t="str">
            <v>Wanuku</v>
          </cell>
        </row>
        <row r="4128">
          <cell r="B4128" t="str">
            <v>Anqash</v>
          </cell>
        </row>
        <row r="4129">
          <cell r="B4129" t="str">
            <v>Ankashu</v>
          </cell>
        </row>
        <row r="4130">
          <cell r="B4130" t="str">
            <v>Ancash</v>
          </cell>
        </row>
        <row r="4131">
          <cell r="B4131" t="str">
            <v>Wankawelika</v>
          </cell>
        </row>
        <row r="4132">
          <cell r="B4132" t="str">
            <v>Huancavelica</v>
          </cell>
        </row>
        <row r="4133">
          <cell r="B4133" t="str">
            <v>Wankawillka</v>
          </cell>
        </row>
        <row r="4134">
          <cell r="B4134" t="str">
            <v>Lambayeque</v>
          </cell>
        </row>
        <row r="4135">
          <cell r="B4135" t="str">
            <v>Lampalliqi</v>
          </cell>
        </row>
        <row r="4136">
          <cell r="B4136" t="str">
            <v>Lambayeque</v>
          </cell>
        </row>
        <row r="4137">
          <cell r="B4137" t="str">
            <v>Tacna</v>
          </cell>
        </row>
        <row r="4138">
          <cell r="B4138" t="str">
            <v>Takna</v>
          </cell>
        </row>
        <row r="4139">
          <cell r="B4139" t="str">
            <v>Taqna</v>
          </cell>
        </row>
        <row r="4140">
          <cell r="B4140" t="str">
            <v>Apurimaq</v>
          </cell>
        </row>
        <row r="4141">
          <cell r="B4141" t="str">
            <v>Apurimaq</v>
          </cell>
        </row>
        <row r="4142">
          <cell r="B4142" t="str">
            <v>Apurímac</v>
          </cell>
        </row>
        <row r="4143">
          <cell r="B4143" t="str">
            <v>La Libertad</v>
          </cell>
        </row>
        <row r="4144">
          <cell r="B4144" t="str">
            <v>La Libertad</v>
          </cell>
        </row>
        <row r="4145">
          <cell r="B4145" t="str">
            <v>Qispi kay</v>
          </cell>
        </row>
        <row r="4146">
          <cell r="B4146" t="str">
            <v>Pasqu</v>
          </cell>
        </row>
        <row r="4147">
          <cell r="B4147" t="str">
            <v>Pasqu</v>
          </cell>
        </row>
        <row r="4148">
          <cell r="B4148" t="str">
            <v>Pasco</v>
          </cell>
        </row>
        <row r="4149">
          <cell r="B4149" t="str">
            <v>Piwra</v>
          </cell>
        </row>
        <row r="4150">
          <cell r="B4150" t="str">
            <v>Piura</v>
          </cell>
        </row>
        <row r="4151">
          <cell r="B4151" t="str">
            <v>Piura</v>
          </cell>
        </row>
        <row r="4152">
          <cell r="B4152" t="str">
            <v>Cusco</v>
          </cell>
        </row>
        <row r="4153">
          <cell r="B4153" t="str">
            <v>Qusqu</v>
          </cell>
        </row>
        <row r="4154">
          <cell r="B4154" t="str">
            <v>Kusku</v>
          </cell>
        </row>
        <row r="4155">
          <cell r="B4155" t="str">
            <v>Moquegua</v>
          </cell>
        </row>
        <row r="4156">
          <cell r="B4156" t="str">
            <v>Muqiwa</v>
          </cell>
        </row>
        <row r="4157">
          <cell r="B4157" t="str">
            <v>Moqwegwa</v>
          </cell>
        </row>
        <row r="4158">
          <cell r="B4158" t="str">
            <v>Punu</v>
          </cell>
        </row>
        <row r="4159">
          <cell r="B4159" t="str">
            <v>Puno</v>
          </cell>
        </row>
        <row r="4160">
          <cell r="B4160" t="str">
            <v>Puno</v>
          </cell>
        </row>
        <row r="4161">
          <cell r="B4161" t="str">
            <v>San Martin</v>
          </cell>
        </row>
        <row r="4162">
          <cell r="B4162" t="str">
            <v>San Martín</v>
          </cell>
        </row>
        <row r="4163">
          <cell r="B4163" t="str">
            <v>San Martín</v>
          </cell>
        </row>
        <row r="4164">
          <cell r="B4164" t="str">
            <v>El Callao</v>
          </cell>
        </row>
        <row r="4165">
          <cell r="B4165" t="str">
            <v>Qallaw</v>
          </cell>
        </row>
        <row r="4166">
          <cell r="B4166" t="str">
            <v>Kallao</v>
          </cell>
        </row>
        <row r="4167">
          <cell r="B4167" t="str">
            <v>Amasunu</v>
          </cell>
        </row>
        <row r="4168">
          <cell r="B4168" t="str">
            <v>Amarumayu</v>
          </cell>
        </row>
        <row r="4169">
          <cell r="B4169" t="str">
            <v>Amazonas</v>
          </cell>
        </row>
        <row r="4170">
          <cell r="B4170" t="str">
            <v>Ariqipa</v>
          </cell>
        </row>
        <row r="4171">
          <cell r="B4171" t="str">
            <v>Arikipa</v>
          </cell>
        </row>
        <row r="4172">
          <cell r="B4172" t="str">
            <v>Arequipa</v>
          </cell>
        </row>
        <row r="4173">
          <cell r="B4173" t="str">
            <v>Tumbes</v>
          </cell>
        </row>
        <row r="4174">
          <cell r="B4174" t="str">
            <v>Tumbes</v>
          </cell>
        </row>
        <row r="4175">
          <cell r="B4175" t="str">
            <v>Tumpis</v>
          </cell>
        </row>
        <row r="4176">
          <cell r="B4176" t="str">
            <v>Kashamarka</v>
          </cell>
        </row>
        <row r="4177">
          <cell r="B4177" t="str">
            <v>Qajamarka</v>
          </cell>
        </row>
        <row r="4178">
          <cell r="B4178" t="str">
            <v>Cajamarca</v>
          </cell>
        </row>
        <row r="4179">
          <cell r="B4179" t="str">
            <v>Junín</v>
          </cell>
        </row>
        <row r="4180">
          <cell r="B4180" t="str">
            <v>Junin</v>
          </cell>
        </row>
        <row r="4181">
          <cell r="B4181" t="str">
            <v>Hunin</v>
          </cell>
        </row>
        <row r="4182">
          <cell r="B4182" t="str">
            <v>Lima llaqta suyu</v>
          </cell>
        </row>
        <row r="4183">
          <cell r="B4183" t="str">
            <v>Lima hatun llaqta</v>
          </cell>
        </row>
        <row r="4184">
          <cell r="B4184" t="str">
            <v>Municipalidad Metropolitana de Lima</v>
          </cell>
        </row>
        <row r="4185">
          <cell r="B4185" t="str">
            <v>Luritu</v>
          </cell>
        </row>
        <row r="4186">
          <cell r="B4186" t="str">
            <v>Luritu</v>
          </cell>
        </row>
        <row r="4187">
          <cell r="B4187" t="str">
            <v>Loreto</v>
          </cell>
        </row>
        <row r="4188">
          <cell r="B4188" t="str">
            <v>Ucayali</v>
          </cell>
        </row>
        <row r="4189">
          <cell r="B4189" t="str">
            <v>Ukayali</v>
          </cell>
        </row>
        <row r="4190">
          <cell r="B4190" t="str">
            <v>Ukayali</v>
          </cell>
        </row>
        <row r="4191">
          <cell r="B4191" t="str">
            <v>Western Highlands</v>
          </cell>
        </row>
        <row r="4192">
          <cell r="B4192" t="str">
            <v>National Capital District (Port Moresby)</v>
          </cell>
        </row>
        <row r="4193">
          <cell r="B4193" t="str">
            <v>Western</v>
          </cell>
        </row>
        <row r="4194">
          <cell r="B4194" t="str">
            <v>East Sepik</v>
          </cell>
        </row>
        <row r="4195">
          <cell r="B4195" t="str">
            <v>Gulf</v>
          </cell>
        </row>
        <row r="4196">
          <cell r="B4196" t="str">
            <v>Bougainville</v>
          </cell>
        </row>
        <row r="4197">
          <cell r="B4197" t="str">
            <v>East New Britain</v>
          </cell>
        </row>
        <row r="4198">
          <cell r="B4198" t="str">
            <v>New Ireland</v>
          </cell>
        </row>
        <row r="4199">
          <cell r="B4199" t="str">
            <v>West Sepik</v>
          </cell>
        </row>
        <row r="4200">
          <cell r="B4200" t="str">
            <v>Hela</v>
          </cell>
        </row>
        <row r="4201">
          <cell r="B4201" t="str">
            <v>Jiwaka</v>
          </cell>
        </row>
        <row r="4202">
          <cell r="B4202" t="str">
            <v>Eastern Highlands</v>
          </cell>
        </row>
        <row r="4203">
          <cell r="B4203" t="str">
            <v>Enga</v>
          </cell>
        </row>
        <row r="4204">
          <cell r="B4204" t="str">
            <v>Manus</v>
          </cell>
        </row>
        <row r="4205">
          <cell r="B4205" t="str">
            <v>Northern</v>
          </cell>
        </row>
        <row r="4206">
          <cell r="B4206" t="str">
            <v>West New Britain</v>
          </cell>
        </row>
        <row r="4207">
          <cell r="B4207" t="str">
            <v>Milne Bay</v>
          </cell>
        </row>
        <row r="4208">
          <cell r="B4208" t="str">
            <v>Morobe</v>
          </cell>
        </row>
        <row r="4209">
          <cell r="B4209" t="str">
            <v>Southern Highlands</v>
          </cell>
        </row>
        <row r="4210">
          <cell r="B4210" t="str">
            <v>Chimbu</v>
          </cell>
        </row>
        <row r="4211">
          <cell r="B4211" t="str">
            <v>Central</v>
          </cell>
        </row>
        <row r="4212">
          <cell r="B4212" t="str">
            <v>Madang</v>
          </cell>
        </row>
        <row r="4213">
          <cell r="B4213" t="str">
            <v>Western Visayas (Region VI)</v>
          </cell>
        </row>
        <row r="4214">
          <cell r="B4214" t="str">
            <v>Rehiyon ng Kanlurang Bisaya</v>
          </cell>
        </row>
        <row r="4215">
          <cell r="B4215" t="str">
            <v>Antike</v>
          </cell>
        </row>
        <row r="4216">
          <cell r="B4216" t="str">
            <v>Antique</v>
          </cell>
        </row>
        <row r="4217">
          <cell r="B4217" t="str">
            <v>Capiz</v>
          </cell>
        </row>
        <row r="4218">
          <cell r="B4218" t="str">
            <v>Kapis</v>
          </cell>
        </row>
        <row r="4219">
          <cell r="B4219" t="str">
            <v>Gimaras</v>
          </cell>
        </row>
        <row r="4220">
          <cell r="B4220" t="str">
            <v>Guimaras</v>
          </cell>
        </row>
        <row r="4221">
          <cell r="B4221" t="str">
            <v>Iloilo</v>
          </cell>
        </row>
        <row r="4222">
          <cell r="B4222" t="str">
            <v>Iloilo</v>
          </cell>
        </row>
        <row r="4223">
          <cell r="B4223" t="str">
            <v>Negros Occidental</v>
          </cell>
        </row>
        <row r="4224">
          <cell r="B4224" t="str">
            <v>Kanlurang Negros</v>
          </cell>
        </row>
        <row r="4225">
          <cell r="B4225" t="str">
            <v>Aklan</v>
          </cell>
        </row>
        <row r="4226">
          <cell r="B4226" t="str">
            <v>Aklan</v>
          </cell>
        </row>
        <row r="4227">
          <cell r="B4227" t="str">
            <v>Davao (Region XI)</v>
          </cell>
        </row>
        <row r="4228">
          <cell r="B4228" t="str">
            <v>Rehiyon ng Dabaw</v>
          </cell>
        </row>
        <row r="4229">
          <cell r="B4229" t="str">
            <v>Kanlurang Dabaw</v>
          </cell>
        </row>
        <row r="4230">
          <cell r="B4230" t="str">
            <v>Davao Occidental</v>
          </cell>
        </row>
        <row r="4231">
          <cell r="B4231" t="str">
            <v>Sarangani</v>
          </cell>
        </row>
        <row r="4232">
          <cell r="B4232" t="str">
            <v>Sarangani</v>
          </cell>
        </row>
        <row r="4233">
          <cell r="B4233" t="str">
            <v>Silangang Dabaw</v>
          </cell>
        </row>
        <row r="4234">
          <cell r="B4234" t="str">
            <v>Davao Oriental</v>
          </cell>
        </row>
        <row r="4235">
          <cell r="B4235" t="str">
            <v>Timog Dabaw</v>
          </cell>
        </row>
        <row r="4236">
          <cell r="B4236" t="str">
            <v>Davao del Sur</v>
          </cell>
        </row>
        <row r="4237">
          <cell r="B4237" t="str">
            <v>Lambak ng Kompostela</v>
          </cell>
        </row>
        <row r="4238">
          <cell r="B4238" t="str">
            <v>Compostela Valley</v>
          </cell>
        </row>
        <row r="4239">
          <cell r="B4239" t="str">
            <v>Hilagang Dabaw</v>
          </cell>
        </row>
        <row r="4240">
          <cell r="B4240" t="str">
            <v>Davao del Norte</v>
          </cell>
        </row>
        <row r="4241">
          <cell r="B4241" t="str">
            <v>Timog Kotabato</v>
          </cell>
        </row>
        <row r="4242">
          <cell r="B4242" t="str">
            <v>South Cotabato</v>
          </cell>
        </row>
        <row r="4243">
          <cell r="B4243" t="str">
            <v>Caraga (Region XIII)</v>
          </cell>
        </row>
        <row r="4244">
          <cell r="B4244" t="str">
            <v>Rehiyon ng Karaga</v>
          </cell>
        </row>
        <row r="4245">
          <cell r="B4245" t="str">
            <v>Hilagang Surigaw</v>
          </cell>
        </row>
        <row r="4246">
          <cell r="B4246" t="str">
            <v>Surigao del Norte</v>
          </cell>
        </row>
        <row r="4247">
          <cell r="B4247" t="str">
            <v>Timog Surigaw</v>
          </cell>
        </row>
        <row r="4248">
          <cell r="B4248" t="str">
            <v>Surigao del Sur</v>
          </cell>
        </row>
        <row r="4249">
          <cell r="B4249" t="str">
            <v>Agusan del Sur</v>
          </cell>
        </row>
        <row r="4250">
          <cell r="B4250" t="str">
            <v>Timog Agusan</v>
          </cell>
        </row>
        <row r="4251">
          <cell r="B4251" t="str">
            <v>Agusan del Norte</v>
          </cell>
        </row>
        <row r="4252">
          <cell r="B4252" t="str">
            <v>Hilagang Agusan</v>
          </cell>
        </row>
        <row r="4253">
          <cell r="B4253" t="str">
            <v>Dinagat Islands</v>
          </cell>
        </row>
        <row r="4254">
          <cell r="B4254" t="str">
            <v>Pulo ng Dinagat</v>
          </cell>
        </row>
        <row r="4255">
          <cell r="B4255" t="str">
            <v>Ilocos (Region I)</v>
          </cell>
        </row>
        <row r="4256">
          <cell r="B4256" t="str">
            <v>Rehiyon ng Iloko</v>
          </cell>
        </row>
        <row r="4257">
          <cell r="B4257" t="str">
            <v>Timog Iloko</v>
          </cell>
        </row>
        <row r="4258">
          <cell r="B4258" t="str">
            <v>Ilocos Sur</v>
          </cell>
        </row>
        <row r="4259">
          <cell r="B4259" t="str">
            <v>Ilocos Norte</v>
          </cell>
        </row>
        <row r="4260">
          <cell r="B4260" t="str">
            <v>Hilagang Iloko</v>
          </cell>
        </row>
        <row r="4261">
          <cell r="B4261" t="str">
            <v>La Union</v>
          </cell>
        </row>
        <row r="4262">
          <cell r="B4262" t="str">
            <v>La Unyon</v>
          </cell>
        </row>
        <row r="4263">
          <cell r="B4263" t="str">
            <v>Pangasinan</v>
          </cell>
        </row>
        <row r="4264">
          <cell r="B4264" t="str">
            <v>Pangasinan</v>
          </cell>
        </row>
        <row r="4265">
          <cell r="B4265" t="str">
            <v>Rehiyon ng Gitnang Luson</v>
          </cell>
        </row>
        <row r="4266">
          <cell r="B4266" t="str">
            <v>Central Luzon (Region III)</v>
          </cell>
        </row>
        <row r="4267">
          <cell r="B4267" t="str">
            <v>Bataan</v>
          </cell>
        </row>
        <row r="4268">
          <cell r="B4268" t="str">
            <v>Bataan</v>
          </cell>
        </row>
        <row r="4269">
          <cell r="B4269" t="str">
            <v>Pampanga</v>
          </cell>
        </row>
        <row r="4270">
          <cell r="B4270" t="str">
            <v>Pampanga</v>
          </cell>
        </row>
        <row r="4271">
          <cell r="B4271" t="str">
            <v>Bulakan</v>
          </cell>
        </row>
        <row r="4272">
          <cell r="B4272" t="str">
            <v>Bulacan</v>
          </cell>
        </row>
        <row r="4273">
          <cell r="B4273" t="str">
            <v>Nuweva Esiha</v>
          </cell>
        </row>
        <row r="4274">
          <cell r="B4274" t="str">
            <v>Nueva Ecija</v>
          </cell>
        </row>
        <row r="4275">
          <cell r="B4275" t="str">
            <v>Tarlak</v>
          </cell>
        </row>
        <row r="4276">
          <cell r="B4276" t="str">
            <v>Tarlac</v>
          </cell>
        </row>
        <row r="4277">
          <cell r="B4277" t="str">
            <v>Sambales</v>
          </cell>
        </row>
        <row r="4278">
          <cell r="B4278" t="str">
            <v>Zambales</v>
          </cell>
        </row>
        <row r="4279">
          <cell r="B4279" t="str">
            <v>Aurora</v>
          </cell>
        </row>
        <row r="4280">
          <cell r="B4280" t="str">
            <v>Aurora</v>
          </cell>
        </row>
        <row r="4281">
          <cell r="B4281" t="str">
            <v>Eastern Visayas (Region VIII)</v>
          </cell>
        </row>
        <row r="4282">
          <cell r="B4282" t="str">
            <v>Rehiyon ng Silangang Bisaya</v>
          </cell>
        </row>
        <row r="4283">
          <cell r="B4283" t="str">
            <v>Leyte</v>
          </cell>
        </row>
        <row r="4284">
          <cell r="B4284" t="str">
            <v>Leyte</v>
          </cell>
        </row>
        <row r="4285">
          <cell r="B4285" t="str">
            <v>Southern Leyte</v>
          </cell>
        </row>
        <row r="4286">
          <cell r="B4286" t="str">
            <v>Katimogang Leyte</v>
          </cell>
        </row>
        <row r="4287">
          <cell r="B4287" t="str">
            <v>Biliran</v>
          </cell>
        </row>
        <row r="4288">
          <cell r="B4288" t="str">
            <v>Biliran</v>
          </cell>
        </row>
        <row r="4289">
          <cell r="B4289" t="str">
            <v>Silangang Samar</v>
          </cell>
        </row>
        <row r="4290">
          <cell r="B4290" t="str">
            <v>Eastern Samar</v>
          </cell>
        </row>
        <row r="4291">
          <cell r="B4291" t="str">
            <v>Northern Samar</v>
          </cell>
        </row>
        <row r="4292">
          <cell r="B4292" t="str">
            <v>Hilagang Samar</v>
          </cell>
        </row>
        <row r="4293">
          <cell r="B4293" t="str">
            <v>Samar</v>
          </cell>
        </row>
        <row r="4294">
          <cell r="B4294" t="str">
            <v>Samar</v>
          </cell>
        </row>
        <row r="4295">
          <cell r="B4295" t="str">
            <v>Northern Mindanao (Region X)</v>
          </cell>
        </row>
        <row r="4296">
          <cell r="B4296" t="str">
            <v>Rehiyon ng Hilagang Mindanaw</v>
          </cell>
        </row>
        <row r="4297">
          <cell r="B4297" t="str">
            <v>Misamis Oriental</v>
          </cell>
        </row>
        <row r="4298">
          <cell r="B4298" t="str">
            <v>Silangang Misamis</v>
          </cell>
        </row>
        <row r="4299">
          <cell r="B4299" t="str">
            <v>Misamis Occidental</v>
          </cell>
        </row>
        <row r="4300">
          <cell r="B4300" t="str">
            <v>Kanlurang Misamis</v>
          </cell>
        </row>
        <row r="4301">
          <cell r="B4301" t="str">
            <v>Kamigin</v>
          </cell>
        </row>
        <row r="4302">
          <cell r="B4302" t="str">
            <v>Camiguin</v>
          </cell>
        </row>
        <row r="4303">
          <cell r="B4303" t="str">
            <v>Bukidnon</v>
          </cell>
        </row>
        <row r="4304">
          <cell r="B4304" t="str">
            <v>Bukidnon</v>
          </cell>
        </row>
        <row r="4305">
          <cell r="B4305" t="str">
            <v>National Capital Region</v>
          </cell>
        </row>
        <row r="4306">
          <cell r="B4306" t="str">
            <v>Pambansang Punong Rehiyon</v>
          </cell>
        </row>
        <row r="4307">
          <cell r="B4307" t="str">
            <v>Cagayan Valley (Region II)</v>
          </cell>
        </row>
        <row r="4308">
          <cell r="B4308" t="str">
            <v>Rehiyon ng Lambak ng Kagayan</v>
          </cell>
        </row>
        <row r="4309">
          <cell r="B4309" t="str">
            <v>Cagayan</v>
          </cell>
        </row>
        <row r="4310">
          <cell r="B4310" t="str">
            <v>Kagayan</v>
          </cell>
        </row>
        <row r="4311">
          <cell r="B4311" t="str">
            <v>Nuweva Biskaya</v>
          </cell>
        </row>
        <row r="4312">
          <cell r="B4312" t="str">
            <v>Nueva Vizcaya</v>
          </cell>
        </row>
        <row r="4313">
          <cell r="B4313" t="str">
            <v>Kirino</v>
          </cell>
        </row>
        <row r="4314">
          <cell r="B4314" t="str">
            <v>Quirino</v>
          </cell>
        </row>
        <row r="4315">
          <cell r="B4315" t="str">
            <v>Isabela</v>
          </cell>
        </row>
        <row r="4316">
          <cell r="B4316" t="str">
            <v>Isabela</v>
          </cell>
        </row>
        <row r="4317">
          <cell r="B4317" t="str">
            <v>Batanes</v>
          </cell>
        </row>
        <row r="4318">
          <cell r="B4318" t="str">
            <v>Batanes</v>
          </cell>
        </row>
        <row r="4319">
          <cell r="B4319" t="str">
            <v>Rehiyon ng Gitnang Bisaya</v>
          </cell>
        </row>
        <row r="4320">
          <cell r="B4320" t="str">
            <v>Central Visayas (Region VII)</v>
          </cell>
        </row>
        <row r="4321">
          <cell r="B4321" t="str">
            <v>Sebu</v>
          </cell>
        </row>
        <row r="4322">
          <cell r="B4322" t="str">
            <v>Cebu</v>
          </cell>
        </row>
        <row r="4323">
          <cell r="B4323" t="str">
            <v>Bohol</v>
          </cell>
        </row>
        <row r="4324">
          <cell r="B4324" t="str">
            <v>Bohol</v>
          </cell>
        </row>
        <row r="4325">
          <cell r="B4325" t="str">
            <v>Silangang Negros</v>
          </cell>
        </row>
        <row r="4326">
          <cell r="B4326" t="str">
            <v>Negros Oriental</v>
          </cell>
        </row>
        <row r="4327">
          <cell r="B4327" t="str">
            <v>Siquijor</v>
          </cell>
        </row>
        <row r="4328">
          <cell r="B4328" t="str">
            <v>Sikihor</v>
          </cell>
        </row>
        <row r="4329">
          <cell r="B4329" t="str">
            <v>Bicol (Region V)</v>
          </cell>
        </row>
        <row r="4330">
          <cell r="B4330" t="str">
            <v>Rehiyon ng Bikol</v>
          </cell>
        </row>
        <row r="4331">
          <cell r="B4331" t="str">
            <v>Katanduwanes</v>
          </cell>
        </row>
        <row r="4332">
          <cell r="B4332" t="str">
            <v>Catanduanes</v>
          </cell>
        </row>
        <row r="4333">
          <cell r="B4333" t="str">
            <v>Camarines Norte</v>
          </cell>
        </row>
        <row r="4334">
          <cell r="B4334" t="str">
            <v>Hilagang Kamarines</v>
          </cell>
        </row>
        <row r="4335">
          <cell r="B4335" t="str">
            <v>Sorsogon</v>
          </cell>
        </row>
        <row r="4336">
          <cell r="B4336" t="str">
            <v>Sorsogon</v>
          </cell>
        </row>
        <row r="4337">
          <cell r="B4337" t="str">
            <v>Albay</v>
          </cell>
        </row>
        <row r="4338">
          <cell r="B4338" t="str">
            <v>Albay</v>
          </cell>
        </row>
        <row r="4339">
          <cell r="B4339" t="str">
            <v>Timog Kamarines</v>
          </cell>
        </row>
        <row r="4340">
          <cell r="B4340" t="str">
            <v>Camarines Sur</v>
          </cell>
        </row>
        <row r="4341">
          <cell r="B4341" t="str">
            <v>Masbate</v>
          </cell>
        </row>
        <row r="4342">
          <cell r="B4342" t="str">
            <v>Masbate</v>
          </cell>
        </row>
        <row r="4343">
          <cell r="B4343" t="str">
            <v>Rehiyon ng Tangway ng Sambuwangga</v>
          </cell>
        </row>
        <row r="4344">
          <cell r="B4344" t="str">
            <v>Zamboanga Peninsula (Region IX)</v>
          </cell>
        </row>
        <row r="4345">
          <cell r="B4345" t="str">
            <v>Zamboanga del Sur</v>
          </cell>
        </row>
        <row r="4346">
          <cell r="B4346" t="str">
            <v>Timog Sambuwangga</v>
          </cell>
        </row>
        <row r="4347">
          <cell r="B4347" t="str">
            <v>Zamboanga del Norte</v>
          </cell>
        </row>
        <row r="4348">
          <cell r="B4348" t="str">
            <v>Hilagang Sambuwangga</v>
          </cell>
        </row>
        <row r="4349">
          <cell r="B4349" t="str">
            <v>Sambuwangga Sibugay</v>
          </cell>
        </row>
        <row r="4350">
          <cell r="B4350" t="str">
            <v>Zamboanga Sibugay</v>
          </cell>
        </row>
        <row r="4351">
          <cell r="B4351" t="str">
            <v>Basilan</v>
          </cell>
        </row>
        <row r="4352">
          <cell r="B4352" t="str">
            <v>Basilan</v>
          </cell>
        </row>
        <row r="4353">
          <cell r="B4353" t="str">
            <v>Soccsksargen (Region XII)</v>
          </cell>
        </row>
        <row r="4354">
          <cell r="B4354" t="str">
            <v>Rehiyon ng Soccsksargen</v>
          </cell>
        </row>
        <row r="4355">
          <cell r="B4355" t="str">
            <v>Lanao del Norte</v>
          </cell>
        </row>
        <row r="4356">
          <cell r="B4356" t="str">
            <v>Hilagang Lanaw</v>
          </cell>
        </row>
        <row r="4357">
          <cell r="B4357" t="str">
            <v>Sultan Kudarat</v>
          </cell>
        </row>
        <row r="4358">
          <cell r="B4358" t="str">
            <v>Sultan Kudarat</v>
          </cell>
        </row>
        <row r="4359">
          <cell r="B4359" t="str">
            <v>Cotabato</v>
          </cell>
        </row>
        <row r="4360">
          <cell r="B4360" t="str">
            <v>Kotabato</v>
          </cell>
        </row>
        <row r="4361">
          <cell r="B4361" t="str">
            <v>Nagsasariling Rehiyon ng Muslim sa Mindanaw</v>
          </cell>
        </row>
        <row r="4362">
          <cell r="B4362" t="str">
            <v>Autonomous Region in Muslim Mindanao (ARMM)</v>
          </cell>
        </row>
        <row r="4363">
          <cell r="B4363" t="str">
            <v>Lanao del Sur</v>
          </cell>
        </row>
        <row r="4364">
          <cell r="B4364" t="str">
            <v>Timog Lanaw</v>
          </cell>
        </row>
        <row r="4365">
          <cell r="B4365" t="str">
            <v>Magindanaw</v>
          </cell>
        </row>
        <row r="4366">
          <cell r="B4366" t="str">
            <v>Maguindanao</v>
          </cell>
        </row>
        <row r="4367">
          <cell r="B4367" t="str">
            <v>Tawi-Tawi</v>
          </cell>
        </row>
        <row r="4368">
          <cell r="B4368" t="str">
            <v>Tawi-Tawi</v>
          </cell>
        </row>
        <row r="4369">
          <cell r="B4369" t="str">
            <v>Sulu</v>
          </cell>
        </row>
        <row r="4370">
          <cell r="B4370" t="str">
            <v>Sulu</v>
          </cell>
        </row>
        <row r="4371">
          <cell r="B4371" t="str">
            <v>Cordillera Administrative Region (CAR)</v>
          </cell>
        </row>
        <row r="4372">
          <cell r="B4372" t="str">
            <v>Rehiyon ng Administratibo ng Kordilyera</v>
          </cell>
        </row>
        <row r="4373">
          <cell r="B4373" t="str">
            <v>Ipugaw</v>
          </cell>
        </row>
        <row r="4374">
          <cell r="B4374" t="str">
            <v>Ifugao</v>
          </cell>
        </row>
        <row r="4375">
          <cell r="B4375" t="str">
            <v>Kalinga</v>
          </cell>
        </row>
        <row r="4376">
          <cell r="B4376" t="str">
            <v>Kalinga</v>
          </cell>
        </row>
        <row r="4377">
          <cell r="B4377" t="str">
            <v>Abra</v>
          </cell>
        </row>
        <row r="4378">
          <cell r="B4378" t="str">
            <v>Abra</v>
          </cell>
        </row>
        <row r="4379">
          <cell r="B4379" t="str">
            <v>Benget</v>
          </cell>
        </row>
        <row r="4380">
          <cell r="B4380" t="str">
            <v>Benguet</v>
          </cell>
        </row>
        <row r="4381">
          <cell r="B4381" t="str">
            <v>Mountain Province</v>
          </cell>
        </row>
        <row r="4382">
          <cell r="B4382" t="str">
            <v>Lalawigang Bulubundukin</v>
          </cell>
        </row>
        <row r="4383">
          <cell r="B4383" t="str">
            <v>Apayao</v>
          </cell>
        </row>
        <row r="4384">
          <cell r="B4384" t="str">
            <v>Apayaw</v>
          </cell>
        </row>
        <row r="4385">
          <cell r="B4385" t="str">
            <v>Calabarzon (Region IV-A)</v>
          </cell>
        </row>
        <row r="4386">
          <cell r="B4386" t="str">
            <v>Rehiyon ng Calabarzon</v>
          </cell>
        </row>
        <row r="4387">
          <cell r="B4387" t="str">
            <v>Laguna</v>
          </cell>
        </row>
        <row r="4388">
          <cell r="B4388" t="str">
            <v>Laguna</v>
          </cell>
        </row>
        <row r="4389">
          <cell r="B4389" t="str">
            <v>Keson</v>
          </cell>
        </row>
        <row r="4390">
          <cell r="B4390" t="str">
            <v>Quezon</v>
          </cell>
        </row>
        <row r="4391">
          <cell r="B4391" t="str">
            <v>Risal</v>
          </cell>
        </row>
        <row r="4392">
          <cell r="B4392" t="str">
            <v>Rizal</v>
          </cell>
        </row>
        <row r="4393">
          <cell r="B4393" t="str">
            <v>Batangas</v>
          </cell>
        </row>
        <row r="4394">
          <cell r="B4394" t="str">
            <v>Batangas</v>
          </cell>
        </row>
        <row r="4395">
          <cell r="B4395" t="str">
            <v>Cavite</v>
          </cell>
        </row>
        <row r="4396">
          <cell r="B4396" t="str">
            <v>Kabite</v>
          </cell>
        </row>
        <row r="4397">
          <cell r="B4397" t="str">
            <v>Mimaropa (Region IV-B)</v>
          </cell>
        </row>
        <row r="4398">
          <cell r="B4398" t="str">
            <v>Rehiyon ng Mimaropa</v>
          </cell>
        </row>
        <row r="4399">
          <cell r="B4399" t="str">
            <v>Marinduke</v>
          </cell>
        </row>
        <row r="4400">
          <cell r="B4400" t="str">
            <v>Marinduque</v>
          </cell>
        </row>
        <row r="4401">
          <cell r="B4401" t="str">
            <v>Mindoro Occidental</v>
          </cell>
        </row>
        <row r="4402">
          <cell r="B4402" t="str">
            <v>Kanlurang Mindoro</v>
          </cell>
        </row>
        <row r="4403">
          <cell r="B4403" t="str">
            <v>Silangang Mindoro</v>
          </cell>
        </row>
        <row r="4404">
          <cell r="B4404" t="str">
            <v>Mindoro Oriental</v>
          </cell>
        </row>
        <row r="4405">
          <cell r="B4405" t="str">
            <v>Palawan</v>
          </cell>
        </row>
        <row r="4406">
          <cell r="B4406" t="str">
            <v>Palawan</v>
          </cell>
        </row>
        <row r="4407">
          <cell r="B4407" t="str">
            <v>Romblon</v>
          </cell>
        </row>
        <row r="4408">
          <cell r="B4408" t="str">
            <v>Romblon</v>
          </cell>
        </row>
        <row r="4409">
          <cell r="B4409" t="str">
            <v>Gilgit-Baltistān</v>
          </cell>
        </row>
        <row r="4410">
          <cell r="B4410" t="str">
            <v>Gilgit-Baltistan</v>
          </cell>
        </row>
        <row r="4411">
          <cell r="B4411" t="str">
            <v>Sindh</v>
          </cell>
        </row>
        <row r="4412">
          <cell r="B4412" t="str">
            <v>Sindh</v>
          </cell>
        </row>
        <row r="4413">
          <cell r="B4413" t="str">
            <v>Khyber Pakhtunkhwa</v>
          </cell>
        </row>
        <row r="4414">
          <cell r="B4414" t="str">
            <v>Khaībar Pakhtūnkhwā</v>
          </cell>
        </row>
        <row r="4415">
          <cell r="B4415" t="str">
            <v>Federally Administered Tribal Areas</v>
          </cell>
        </row>
        <row r="4416">
          <cell r="B4416" t="str">
            <v>Punjab</v>
          </cell>
        </row>
        <row r="4417">
          <cell r="B4417" t="str">
            <v>Panjāb</v>
          </cell>
        </row>
        <row r="4418">
          <cell r="B4418" t="str">
            <v>Azad Jammu and Kashmir</v>
          </cell>
        </row>
        <row r="4419">
          <cell r="B4419" t="str">
            <v>Āzād Jammūñ o Kashmīr</v>
          </cell>
        </row>
        <row r="4420">
          <cell r="B4420" t="str">
            <v>Balochistan</v>
          </cell>
        </row>
        <row r="4421">
          <cell r="B4421" t="str">
            <v>Balōchistān</v>
          </cell>
        </row>
        <row r="4422">
          <cell r="B4422" t="str">
            <v>Islāmābād</v>
          </cell>
        </row>
        <row r="4423">
          <cell r="B4423" t="str">
            <v>Islamabad</v>
          </cell>
        </row>
        <row r="4424">
          <cell r="B4424" t="str">
            <v>Lubelskie</v>
          </cell>
        </row>
        <row r="4425">
          <cell r="B4425" t="str">
            <v>Dolnośląskie</v>
          </cell>
        </row>
        <row r="4426">
          <cell r="B4426" t="str">
            <v>Kujawsko-pomorskie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Deir El Balah</v>
          </cell>
        </row>
        <row r="4441">
          <cell r="B4441" t="str">
            <v>Dayr al Balaḩ</v>
          </cell>
        </row>
        <row r="4442">
          <cell r="B4442" t="str">
            <v>Qalqilya</v>
          </cell>
        </row>
        <row r="4443">
          <cell r="B4443" t="str">
            <v>Qalqīlyah</v>
          </cell>
        </row>
        <row r="4444">
          <cell r="B4444" t="str">
            <v>Rafah</v>
          </cell>
        </row>
        <row r="4445">
          <cell r="B4445" t="str">
            <v>Rafaḩ</v>
          </cell>
        </row>
        <row r="4446">
          <cell r="B4446" t="str">
            <v>Hebron</v>
          </cell>
        </row>
        <row r="4447">
          <cell r="B4447" t="str">
            <v>Al Khalīl</v>
          </cell>
        </row>
        <row r="4448">
          <cell r="B4448" t="str">
            <v>Jenin</v>
          </cell>
        </row>
        <row r="4449">
          <cell r="B4449" t="str">
            <v>Janīn</v>
          </cell>
        </row>
        <row r="4450">
          <cell r="B4450" t="str">
            <v>North Gaza</v>
          </cell>
        </row>
        <row r="4451">
          <cell r="B4451" t="str">
            <v>Shamāl Ghazzah</v>
          </cell>
        </row>
        <row r="4452">
          <cell r="B4452" t="str">
            <v>Ramallah</v>
          </cell>
        </row>
        <row r="4453">
          <cell r="B4453" t="str">
            <v>Rām Allāh wal Bīrah</v>
          </cell>
        </row>
        <row r="4454">
          <cell r="B4454" t="str">
            <v>Tubas</v>
          </cell>
        </row>
        <row r="4455">
          <cell r="B4455" t="str">
            <v>Ţūbās</v>
          </cell>
        </row>
        <row r="4456">
          <cell r="B4456" t="str">
            <v>Gaza</v>
          </cell>
        </row>
        <row r="4457">
          <cell r="B4457" t="str">
            <v>Ghazzah</v>
          </cell>
        </row>
        <row r="4458">
          <cell r="B4458" t="str">
            <v>Jericho and Al Aghwar</v>
          </cell>
        </row>
        <row r="4459">
          <cell r="B4459" t="str">
            <v>Arīḩā wal Aghwār</v>
          </cell>
        </row>
        <row r="4460">
          <cell r="B4460" t="str">
            <v>Nablus</v>
          </cell>
        </row>
        <row r="4461">
          <cell r="B4461" t="str">
            <v>Nāblus</v>
          </cell>
        </row>
        <row r="4462">
          <cell r="B4462" t="str">
            <v>Bethlehem</v>
          </cell>
        </row>
        <row r="4463">
          <cell r="B4463" t="str">
            <v>Bayt Laḩm</v>
          </cell>
        </row>
        <row r="4464">
          <cell r="B4464" t="str">
            <v>Jerusalem</v>
          </cell>
        </row>
        <row r="4465">
          <cell r="B4465" t="str">
            <v>Al Quds</v>
          </cell>
        </row>
        <row r="4466">
          <cell r="B4466" t="str">
            <v>Salfit</v>
          </cell>
        </row>
        <row r="4467">
          <cell r="B4467" t="str">
            <v>Salfīt</v>
          </cell>
        </row>
        <row r="4468">
          <cell r="B4468" t="str">
            <v>Tulkarm</v>
          </cell>
        </row>
        <row r="4469">
          <cell r="B4469" t="str">
            <v>Ţūlkarm</v>
          </cell>
        </row>
        <row r="4470">
          <cell r="B4470" t="str">
            <v>Khan Yunis</v>
          </cell>
        </row>
        <row r="4471">
          <cell r="B4471" t="str">
            <v>Khān Yūnis</v>
          </cell>
        </row>
        <row r="4472">
          <cell r="B4472" t="str">
            <v>Aveiro</v>
          </cell>
        </row>
        <row r="4473">
          <cell r="B4473" t="str">
            <v>Beja</v>
          </cell>
        </row>
        <row r="4474">
          <cell r="B4474" t="str">
            <v>Castelo Branco</v>
          </cell>
        </row>
        <row r="4475">
          <cell r="B4475" t="str">
            <v>Guarda</v>
          </cell>
        </row>
        <row r="4476">
          <cell r="B4476" t="str">
            <v>Portalegre</v>
          </cell>
        </row>
        <row r="4477">
          <cell r="B4477" t="str">
            <v>Bragança</v>
          </cell>
        </row>
        <row r="4478">
          <cell r="B4478" t="str">
            <v>Coimbra</v>
          </cell>
        </row>
        <row r="4479">
          <cell r="B4479" t="str">
            <v>Leiria</v>
          </cell>
        </row>
        <row r="4480">
          <cell r="B4480" t="str">
            <v>Lisboa</v>
          </cell>
        </row>
        <row r="4481">
          <cell r="B4481" t="str">
            <v>Setúbal</v>
          </cell>
        </row>
        <row r="4482">
          <cell r="B4482" t="str">
            <v>Viana do Castelo</v>
          </cell>
        </row>
        <row r="4483">
          <cell r="B4483" t="str">
            <v>Região Autónoma da Madeira</v>
          </cell>
        </row>
        <row r="4484">
          <cell r="B4484" t="str">
            <v>Braga</v>
          </cell>
        </row>
        <row r="4485">
          <cell r="B4485" t="str">
            <v>Vila Real</v>
          </cell>
        </row>
        <row r="4486">
          <cell r="B4486" t="str">
            <v>Évora</v>
          </cell>
        </row>
        <row r="4487">
          <cell r="B4487" t="str">
            <v>Porto</v>
          </cell>
        </row>
        <row r="4488">
          <cell r="B4488" t="str">
            <v>Santarém</v>
          </cell>
        </row>
        <row r="4489">
          <cell r="B4489" t="str">
            <v>Faro</v>
          </cell>
        </row>
        <row r="4490">
          <cell r="B4490" t="str">
            <v>Viseu</v>
          </cell>
        </row>
        <row r="4491">
          <cell r="B4491" t="str">
            <v>Região Autónoma dos Açores</v>
          </cell>
        </row>
        <row r="4492">
          <cell r="B4492" t="str">
            <v>Melekeok</v>
          </cell>
        </row>
        <row r="4493">
          <cell r="B4493" t="str">
            <v>Melekeok</v>
          </cell>
        </row>
        <row r="4494">
          <cell r="B4494" t="str">
            <v>Ngaraard</v>
          </cell>
        </row>
        <row r="4495">
          <cell r="B4495" t="str">
            <v>Ngaraard</v>
          </cell>
        </row>
        <row r="4496">
          <cell r="B4496" t="str">
            <v>Ngatpang</v>
          </cell>
        </row>
        <row r="4497">
          <cell r="B4497" t="str">
            <v>Ngatpang</v>
          </cell>
        </row>
        <row r="4498">
          <cell r="B4498" t="str">
            <v>Ngiwal</v>
          </cell>
        </row>
        <row r="4499">
          <cell r="B4499" t="str">
            <v>Ngiwal</v>
          </cell>
        </row>
        <row r="4500">
          <cell r="B4500" t="str">
            <v>Ngarchelong</v>
          </cell>
        </row>
        <row r="4501">
          <cell r="B4501" t="str">
            <v>Ngarchelong</v>
          </cell>
        </row>
        <row r="4502">
          <cell r="B4502" t="str">
            <v>Airai</v>
          </cell>
        </row>
        <row r="4503">
          <cell r="B4503" t="str">
            <v>Airai</v>
          </cell>
        </row>
        <row r="4504">
          <cell r="B4504" t="str">
            <v>Ngeremlengui</v>
          </cell>
        </row>
        <row r="4505">
          <cell r="B4505" t="str">
            <v>Ngeremlengui</v>
          </cell>
        </row>
        <row r="4506">
          <cell r="B4506" t="str">
            <v>Peleliu</v>
          </cell>
        </row>
        <row r="4507">
          <cell r="B4507" t="str">
            <v>Peleliu</v>
          </cell>
        </row>
        <row r="4508">
          <cell r="B4508" t="str">
            <v>Aimeliik</v>
          </cell>
        </row>
        <row r="4509">
          <cell r="B4509" t="str">
            <v>Aimeliik</v>
          </cell>
        </row>
        <row r="4510">
          <cell r="B4510" t="str">
            <v>Angaur</v>
          </cell>
        </row>
        <row r="4511">
          <cell r="B4511" t="str">
            <v>Angaur</v>
          </cell>
        </row>
        <row r="4512">
          <cell r="B4512" t="str">
            <v>Koror</v>
          </cell>
        </row>
        <row r="4513">
          <cell r="B4513" t="str">
            <v>Koror</v>
          </cell>
        </row>
        <row r="4514">
          <cell r="B4514" t="str">
            <v>Ngardmau</v>
          </cell>
        </row>
        <row r="4515">
          <cell r="B4515" t="str">
            <v>Ngardmau</v>
          </cell>
        </row>
        <row r="4516">
          <cell r="B4516" t="str">
            <v>Ngchesar</v>
          </cell>
        </row>
        <row r="4517">
          <cell r="B4517" t="str">
            <v>Ngchesar</v>
          </cell>
        </row>
        <row r="4518">
          <cell r="B4518" t="str">
            <v>Sonsorol</v>
          </cell>
        </row>
        <row r="4519">
          <cell r="B4519" t="str">
            <v>Sonsorol</v>
          </cell>
        </row>
        <row r="4520">
          <cell r="B4520" t="str">
            <v>Hatohobei</v>
          </cell>
        </row>
        <row r="4521">
          <cell r="B4521" t="str">
            <v>Hatohobei</v>
          </cell>
        </row>
        <row r="4522">
          <cell r="B4522" t="str">
            <v>Kayangel</v>
          </cell>
        </row>
        <row r="4523">
          <cell r="B4523" t="str">
            <v>Kayangel</v>
          </cell>
        </row>
        <row r="4524">
          <cell r="B4524" t="str">
            <v>Ñeembucú</v>
          </cell>
        </row>
        <row r="4525">
          <cell r="B4525" t="str">
            <v>Presidente Hayes</v>
          </cell>
        </row>
        <row r="4526">
          <cell r="B4526" t="str">
            <v>Cordillera</v>
          </cell>
        </row>
        <row r="4527">
          <cell r="B4527" t="str">
            <v>Misiones</v>
          </cell>
        </row>
        <row r="4528">
          <cell r="B4528" t="str">
            <v>Paraguarí</v>
          </cell>
        </row>
        <row r="4529">
          <cell r="B4529" t="str">
            <v>Boquerón</v>
          </cell>
        </row>
        <row r="4530">
          <cell r="B4530" t="str">
            <v>Caazapá</v>
          </cell>
        </row>
        <row r="4531">
          <cell r="B4531" t="str">
            <v>Itapúa</v>
          </cell>
        </row>
        <row r="4532">
          <cell r="B4532" t="str">
            <v>Asunción</v>
          </cell>
        </row>
        <row r="4533">
          <cell r="B4533" t="str">
            <v>Guairá</v>
          </cell>
        </row>
        <row r="4534">
          <cell r="B4534" t="str">
            <v>Concepción</v>
          </cell>
        </row>
        <row r="4535">
          <cell r="B4535" t="str">
            <v>Caaguazú</v>
          </cell>
        </row>
        <row r="4536">
          <cell r="B4536" t="str">
            <v>Amambay</v>
          </cell>
        </row>
        <row r="4537">
          <cell r="B4537" t="str">
            <v>Alto Paraguay</v>
          </cell>
        </row>
        <row r="4538">
          <cell r="B4538" t="str">
            <v>San Pedro</v>
          </cell>
        </row>
        <row r="4539">
          <cell r="B4539" t="str">
            <v>Alto Paraná</v>
          </cell>
        </row>
        <row r="4540">
          <cell r="B4540" t="str">
            <v>Central</v>
          </cell>
        </row>
        <row r="4541">
          <cell r="B4541" t="str">
            <v>Canindeyú</v>
          </cell>
        </row>
        <row r="4542">
          <cell r="B4542" t="str">
            <v>Ash Shīḩānīyah</v>
          </cell>
        </row>
        <row r="4543">
          <cell r="B4543" t="str">
            <v>Umm Şalāl</v>
          </cell>
        </row>
        <row r="4544">
          <cell r="B4544" t="str">
            <v>Al Wakrah</v>
          </cell>
        </row>
        <row r="4545">
          <cell r="B4545" t="str">
            <v>Az̧ Z̧a‘āyin</v>
          </cell>
        </row>
        <row r="4546">
          <cell r="B4546" t="str">
            <v>Ar Rayyān</v>
          </cell>
        </row>
        <row r="4547">
          <cell r="B4547" t="str">
            <v>Ad Dawḩah</v>
          </cell>
        </row>
        <row r="4548">
          <cell r="B4548" t="str">
            <v>Al Khawr wa adh Dhakhīrah</v>
          </cell>
        </row>
        <row r="4549">
          <cell r="B4549" t="str">
            <v>Ash Shamāl</v>
          </cell>
        </row>
        <row r="4550">
          <cell r="B4550" t="str">
            <v>Bihor</v>
          </cell>
        </row>
        <row r="4551">
          <cell r="B4551" t="str">
            <v>Ilfov</v>
          </cell>
        </row>
        <row r="4552">
          <cell r="B4552" t="str">
            <v>Iași</v>
          </cell>
        </row>
        <row r="4553">
          <cell r="B4553" t="str">
            <v>Vaslui</v>
          </cell>
        </row>
        <row r="4554">
          <cell r="B4554" t="str">
            <v>București</v>
          </cell>
        </row>
        <row r="4555">
          <cell r="B4555" t="str">
            <v>Galați</v>
          </cell>
        </row>
        <row r="4556">
          <cell r="B4556" t="str">
            <v>Satu Mare</v>
          </cell>
        </row>
        <row r="4557">
          <cell r="B4557" t="str">
            <v>Suceava</v>
          </cell>
        </row>
        <row r="4558">
          <cell r="B4558" t="str">
            <v>Teleorman</v>
          </cell>
        </row>
        <row r="4559">
          <cell r="B4559" t="str">
            <v>Vâlcea</v>
          </cell>
        </row>
        <row r="4560">
          <cell r="B4560" t="str">
            <v>Vrancea</v>
          </cell>
        </row>
        <row r="4561">
          <cell r="B4561" t="str">
            <v>Brăila</v>
          </cell>
        </row>
        <row r="4562">
          <cell r="B4562" t="str">
            <v>Constanța</v>
          </cell>
        </row>
        <row r="4563">
          <cell r="B4563" t="str">
            <v>Ialomița</v>
          </cell>
        </row>
        <row r="4564">
          <cell r="B4564" t="str">
            <v>Mehedinți</v>
          </cell>
        </row>
        <row r="4565">
          <cell r="B4565" t="str">
            <v>Maramureș</v>
          </cell>
        </row>
        <row r="4566">
          <cell r="B4566" t="str">
            <v>Olt</v>
          </cell>
        </row>
        <row r="4567">
          <cell r="B4567" t="str">
            <v>Prahova</v>
          </cell>
        </row>
        <row r="4568">
          <cell r="B4568" t="str">
            <v>Buzău</v>
          </cell>
        </row>
        <row r="4569">
          <cell r="B4569" t="str">
            <v>Dolj</v>
          </cell>
        </row>
        <row r="4570">
          <cell r="B4570" t="str">
            <v>Hunedoara</v>
          </cell>
        </row>
        <row r="4571">
          <cell r="B4571" t="str">
            <v>Harghita</v>
          </cell>
        </row>
        <row r="4572">
          <cell r="B4572" t="str">
            <v>Timiș</v>
          </cell>
        </row>
        <row r="4573">
          <cell r="B4573" t="str">
            <v>Argeș</v>
          </cell>
        </row>
        <row r="4574">
          <cell r="B4574" t="str">
            <v>Bacău</v>
          </cell>
        </row>
        <row r="4575">
          <cell r="B4575" t="str">
            <v>Gorj</v>
          </cell>
        </row>
        <row r="4576">
          <cell r="B4576" t="str">
            <v>Sălaj</v>
          </cell>
        </row>
        <row r="4577">
          <cell r="B4577" t="str">
            <v>Brașov</v>
          </cell>
        </row>
        <row r="4578">
          <cell r="B4578" t="str">
            <v>Giurgiu</v>
          </cell>
        </row>
        <row r="4579">
          <cell r="B4579" t="str">
            <v>Neamț</v>
          </cell>
        </row>
        <row r="4580">
          <cell r="B4580" t="str">
            <v>Tulcea</v>
          </cell>
        </row>
        <row r="4581">
          <cell r="B4581" t="str">
            <v>Bistrița-Năsăud</v>
          </cell>
        </row>
        <row r="4582">
          <cell r="B4582" t="str">
            <v>Călărași</v>
          </cell>
        </row>
        <row r="4583">
          <cell r="B4583" t="str">
            <v>Caraș-Severin</v>
          </cell>
        </row>
        <row r="4584">
          <cell r="B4584" t="str">
            <v>Covasna</v>
          </cell>
        </row>
        <row r="4585">
          <cell r="B4585" t="str">
            <v>Dâmbovița</v>
          </cell>
        </row>
        <row r="4586">
          <cell r="B4586" t="str">
            <v>Mureș</v>
          </cell>
        </row>
        <row r="4587">
          <cell r="B4587" t="str">
            <v>Alba</v>
          </cell>
        </row>
        <row r="4588">
          <cell r="B4588" t="str">
            <v>Arad</v>
          </cell>
        </row>
        <row r="4589">
          <cell r="B4589" t="str">
            <v>Botoșani</v>
          </cell>
        </row>
        <row r="4590">
          <cell r="B4590" t="str">
            <v>Cluj</v>
          </cell>
        </row>
        <row r="4591">
          <cell r="B4591" t="str">
            <v>Sibiu</v>
          </cell>
        </row>
        <row r="4592">
          <cell r="B4592" t="str">
            <v>Braničevski okrug</v>
          </cell>
        </row>
        <row r="4593">
          <cell r="B4593" t="str">
            <v>Pomoravski okrug</v>
          </cell>
        </row>
        <row r="4594">
          <cell r="B4594" t="str">
            <v>Zlatiborski okrug</v>
          </cell>
        </row>
        <row r="4595">
          <cell r="B4595" t="str">
            <v>Kosovo-Metohija</v>
          </cell>
        </row>
        <row r="4596">
          <cell r="B4596" t="str">
            <v>Prizrenski okrug</v>
          </cell>
        </row>
        <row r="4597">
          <cell r="B4597" t="str">
            <v>Kosovski okrug</v>
          </cell>
        </row>
        <row r="4598">
          <cell r="B4598" t="str">
            <v>Pećki okrug</v>
          </cell>
        </row>
        <row r="4599">
          <cell r="B4599" t="str">
            <v>Kosovsko-Mitrovački okrug</v>
          </cell>
        </row>
        <row r="4600">
          <cell r="B4600" t="str">
            <v>Kosovsko-Pomoravski okrug</v>
          </cell>
        </row>
        <row r="4601">
          <cell r="B4601" t="str">
            <v>Vojvodina</v>
          </cell>
        </row>
        <row r="4602">
          <cell r="B4602" t="str">
            <v>Severnobanatski okrug</v>
          </cell>
        </row>
        <row r="4603">
          <cell r="B4603" t="str">
            <v>Južnobanatski okrug</v>
          </cell>
        </row>
        <row r="4604">
          <cell r="B4604" t="str">
            <v>Srednjebanatski okrug</v>
          </cell>
        </row>
        <row r="4605">
          <cell r="B4605" t="str">
            <v>Sremski okrug</v>
          </cell>
        </row>
        <row r="4606">
          <cell r="B4606" t="str">
            <v>Južnobački okrug</v>
          </cell>
        </row>
        <row r="4607">
          <cell r="B4607" t="str">
            <v>Severnobački okrug</v>
          </cell>
        </row>
        <row r="4608">
          <cell r="B4608" t="str">
            <v>Zapadnobački okrug</v>
          </cell>
        </row>
        <row r="4609">
          <cell r="B4609" t="str">
            <v>Nišavski okrug</v>
          </cell>
        </row>
        <row r="4610">
          <cell r="B4610" t="str">
            <v>Toplički okrug</v>
          </cell>
        </row>
        <row r="4611">
          <cell r="B4611" t="str">
            <v>Pirotski okrug</v>
          </cell>
        </row>
        <row r="4612">
          <cell r="B4612" t="str">
            <v>Pčinjski okrug</v>
          </cell>
        </row>
        <row r="4613">
          <cell r="B4613" t="str">
            <v>Kolubarski okrug</v>
          </cell>
        </row>
        <row r="4614">
          <cell r="B4614" t="str">
            <v>Podunavski okrug</v>
          </cell>
        </row>
        <row r="4615">
          <cell r="B4615" t="str">
            <v>Rasinski okrug</v>
          </cell>
        </row>
        <row r="4616">
          <cell r="B4616" t="str">
            <v>Beograd</v>
          </cell>
        </row>
        <row r="4617">
          <cell r="B4617" t="str">
            <v>Šumadijski okrug</v>
          </cell>
        </row>
        <row r="4618">
          <cell r="B4618" t="str">
            <v>Borski okrug</v>
          </cell>
        </row>
        <row r="4619">
          <cell r="B4619" t="str">
            <v>Zaječarski okrug</v>
          </cell>
        </row>
        <row r="4620">
          <cell r="B4620" t="str">
            <v>Jablanički okrug</v>
          </cell>
        </row>
        <row r="4621">
          <cell r="B4621" t="str">
            <v>Mačvanski okrug</v>
          </cell>
        </row>
        <row r="4622">
          <cell r="B4622" t="str">
            <v>Raški okrug</v>
          </cell>
        </row>
        <row r="4623">
          <cell r="B4623" t="str">
            <v>Moravički okrug</v>
          </cell>
        </row>
        <row r="4624">
          <cell r="B4624" t="str">
            <v>Udmurtskaya Respublika</v>
          </cell>
        </row>
        <row r="4625">
          <cell r="B4625" t="str">
            <v>Udmurtskaja Respublika</v>
          </cell>
        </row>
        <row r="4626">
          <cell r="B4626" t="str">
            <v>Čuvašskaja Respublika</v>
          </cell>
        </row>
        <row r="4627">
          <cell r="B4627" t="str">
            <v>Chuvashskaya Respublika</v>
          </cell>
        </row>
        <row r="4628">
          <cell r="B4628" t="str">
            <v>Dagestan, Respublika</v>
          </cell>
        </row>
        <row r="4629">
          <cell r="B4629" t="str">
            <v>Dagestan, Respublika</v>
          </cell>
        </row>
        <row r="4630">
          <cell r="B4630" t="str">
            <v>Irkutskaya oblast'</v>
          </cell>
        </row>
        <row r="4631">
          <cell r="B4631" t="str">
            <v>Irkutskaja oblast'</v>
          </cell>
        </row>
        <row r="4632">
          <cell r="B4632" t="str">
            <v>Kamchatskiy kray</v>
          </cell>
        </row>
        <row r="4633">
          <cell r="B4633" t="str">
            <v>Kamčatskij kraj</v>
          </cell>
        </row>
        <row r="4634">
          <cell r="B4634" t="str">
            <v>Khabarovskiy kray</v>
          </cell>
        </row>
        <row r="4635">
          <cell r="B4635" t="str">
            <v>Habarovskij kraj</v>
          </cell>
        </row>
        <row r="4636">
          <cell r="B4636" t="str">
            <v>Magadanskaya oblast'</v>
          </cell>
        </row>
        <row r="4637">
          <cell r="B4637" t="str">
            <v>Magadanskaja oblast'</v>
          </cell>
        </row>
        <row r="4638">
          <cell r="B4638" t="str">
            <v>Novgorodskaja oblast'</v>
          </cell>
        </row>
        <row r="4639">
          <cell r="B4639" t="str">
            <v>Novgorodskaya oblast'</v>
          </cell>
        </row>
        <row r="4640">
          <cell r="B4640" t="str">
            <v>Nižegorodskaja oblast'</v>
          </cell>
        </row>
        <row r="4641">
          <cell r="B4641" t="str">
            <v>Nizhegorodskaya oblast'</v>
          </cell>
        </row>
        <row r="4642">
          <cell r="B4642" t="str">
            <v>Orenburgskaja oblast'</v>
          </cell>
        </row>
        <row r="4643">
          <cell r="B4643" t="str">
            <v>Orenburgskaya oblast'</v>
          </cell>
        </row>
        <row r="4644">
          <cell r="B4644" t="str">
            <v>Orlovskaja oblast'</v>
          </cell>
        </row>
        <row r="4645">
          <cell r="B4645" t="str">
            <v>Orlovskaya oblast'</v>
          </cell>
        </row>
        <row r="4646">
          <cell r="B4646" t="str">
            <v>Pskovskaja oblast'</v>
          </cell>
        </row>
        <row r="4647">
          <cell r="B4647" t="str">
            <v>Pskovskaya oblast'</v>
          </cell>
        </row>
        <row r="4648">
          <cell r="B4648" t="str">
            <v>Sverdlovskaya oblast'</v>
          </cell>
        </row>
        <row r="4649">
          <cell r="B4649" t="str">
            <v>Sverdlovskaja oblast'</v>
          </cell>
        </row>
        <row r="4650">
          <cell r="B4650" t="str">
            <v>Tyumenskaya oblast'</v>
          </cell>
        </row>
        <row r="4651">
          <cell r="B4651" t="str">
            <v>Tjumenskaja oblast'</v>
          </cell>
        </row>
        <row r="4652">
          <cell r="B4652" t="str">
            <v>Altajskij kraj</v>
          </cell>
        </row>
        <row r="4653">
          <cell r="B4653" t="str">
            <v>Altayskiy kray</v>
          </cell>
        </row>
        <row r="4654">
          <cell r="B4654" t="str">
            <v>Ivanovskaya oblast'</v>
          </cell>
        </row>
        <row r="4655">
          <cell r="B4655" t="str">
            <v>Ivanovskaja oblast'</v>
          </cell>
        </row>
        <row r="4656">
          <cell r="B4656" t="str">
            <v>Krasnodarskiy kray</v>
          </cell>
        </row>
        <row r="4657">
          <cell r="B4657" t="str">
            <v>Krasnodarskij kraj</v>
          </cell>
        </row>
        <row r="4658">
          <cell r="B4658" t="str">
            <v>Kemerovskaya oblast'</v>
          </cell>
        </row>
        <row r="4659">
          <cell r="B4659" t="str">
            <v>Kemerovskaja oblast'</v>
          </cell>
        </row>
        <row r="4660">
          <cell r="B4660" t="str">
            <v>Khanty-Mansiyskiy avtonomnyy okrug</v>
          </cell>
        </row>
        <row r="4661">
          <cell r="B4661" t="str">
            <v>Hanty-Mansijskij avtonomnyj okrug</v>
          </cell>
        </row>
        <row r="4662">
          <cell r="B4662" t="str">
            <v>Hakasija, Respublika</v>
          </cell>
        </row>
        <row r="4663">
          <cell r="B4663" t="str">
            <v>Khakasiya, Respublika</v>
          </cell>
        </row>
        <row r="4664">
          <cell r="B4664" t="str">
            <v>Lipeckaja oblast'</v>
          </cell>
        </row>
        <row r="4665">
          <cell r="B4665" t="str">
            <v>Lipetskaya oblast'</v>
          </cell>
        </row>
        <row r="4666">
          <cell r="B4666" t="str">
            <v>Mariy El, Respublika</v>
          </cell>
        </row>
        <row r="4667">
          <cell r="B4667" t="str">
            <v>Marij Èl, Respublika</v>
          </cell>
        </row>
        <row r="4668">
          <cell r="B4668" t="str">
            <v>Mordoviya, Respublika</v>
          </cell>
        </row>
        <row r="4669">
          <cell r="B4669" t="str">
            <v>Mordovija, Respublika</v>
          </cell>
        </row>
        <row r="4670">
          <cell r="B4670" t="str">
            <v>Penzenskaya oblast'</v>
          </cell>
        </row>
        <row r="4671">
          <cell r="B4671" t="str">
            <v>Penzenskaja oblast'</v>
          </cell>
        </row>
        <row r="4672">
          <cell r="B4672" t="str">
            <v>Saha, Respublika</v>
          </cell>
        </row>
        <row r="4673">
          <cell r="B4673" t="str">
            <v>Sakha, Respublika</v>
          </cell>
        </row>
        <row r="4674">
          <cell r="B4674" t="str">
            <v>Smolenskaja oblast'</v>
          </cell>
        </row>
        <row r="4675">
          <cell r="B4675" t="str">
            <v>Smolenskaya oblast'</v>
          </cell>
        </row>
        <row r="4676">
          <cell r="B4676" t="str">
            <v>Vologodskaya oblast'</v>
          </cell>
        </row>
        <row r="4677">
          <cell r="B4677" t="str">
            <v>Vologodskaja oblast'</v>
          </cell>
        </row>
        <row r="4678">
          <cell r="B4678" t="str">
            <v>Astrakhanskaya oblast'</v>
          </cell>
        </row>
        <row r="4679">
          <cell r="B4679" t="str">
            <v>Astrahanskaja oblast'</v>
          </cell>
        </row>
        <row r="4680">
          <cell r="B4680" t="str">
            <v>Buryatiya, Respublika</v>
          </cell>
        </row>
        <row r="4681">
          <cell r="B4681" t="str">
            <v>Burjatija, Respublika</v>
          </cell>
        </row>
        <row r="4682">
          <cell r="B4682" t="str">
            <v>Chukotskiy avtonomnyy okrug</v>
          </cell>
        </row>
        <row r="4683">
          <cell r="B4683" t="str">
            <v>Čukotskij avtonomnyj okrug</v>
          </cell>
        </row>
        <row r="4684">
          <cell r="B4684" t="str">
            <v>Stavropol'skiy kray</v>
          </cell>
        </row>
        <row r="4685">
          <cell r="B4685" t="str">
            <v>Stavropol'skij kraj</v>
          </cell>
        </row>
        <row r="4686">
          <cell r="B4686" t="str">
            <v>Jamalo-Neneckij avtonomnyj okrug</v>
          </cell>
        </row>
        <row r="4687">
          <cell r="B4687" t="str">
            <v>Yamalo-Nenetskiy avtonomnyy okrug</v>
          </cell>
        </row>
        <row r="4688">
          <cell r="B4688" t="str">
            <v>Yevreyskaya avtonomnaya oblast'</v>
          </cell>
        </row>
        <row r="4689">
          <cell r="B4689" t="str">
            <v>Evrejskaja avtonomnaja oblast'</v>
          </cell>
        </row>
        <row r="4690">
          <cell r="B4690" t="str">
            <v>Belgorodskaya oblast'</v>
          </cell>
        </row>
        <row r="4691">
          <cell r="B4691" t="str">
            <v>Belgorodskaja oblast'</v>
          </cell>
        </row>
        <row r="4692">
          <cell r="B4692" t="str">
            <v>Ingušetija, Respublika</v>
          </cell>
        </row>
        <row r="4693">
          <cell r="B4693" t="str">
            <v>Ingushetiya, Respublika</v>
          </cell>
        </row>
        <row r="4694">
          <cell r="B4694" t="str">
            <v>Kareliya, Respublika</v>
          </cell>
        </row>
        <row r="4695">
          <cell r="B4695" t="str">
            <v>Karelija, Respublika</v>
          </cell>
        </row>
        <row r="4696">
          <cell r="B4696" t="str">
            <v>Kurskaja oblast'</v>
          </cell>
        </row>
        <row r="4697">
          <cell r="B4697" t="str">
            <v>Kurskaya oblast'</v>
          </cell>
        </row>
        <row r="4698">
          <cell r="B4698" t="str">
            <v>Moskva</v>
          </cell>
        </row>
        <row r="4699">
          <cell r="B4699" t="str">
            <v>Moskva</v>
          </cell>
        </row>
        <row r="4700">
          <cell r="B4700" t="str">
            <v>Rjazanskaja oblast'</v>
          </cell>
        </row>
        <row r="4701">
          <cell r="B4701" t="str">
            <v>Ryazanskaya oblast'</v>
          </cell>
        </row>
        <row r="4702">
          <cell r="B4702" t="str">
            <v>Sahalinskaja oblast'</v>
          </cell>
        </row>
        <row r="4703">
          <cell r="B4703" t="str">
            <v>Sakhalinskaya oblast'</v>
          </cell>
        </row>
        <row r="4704">
          <cell r="B4704" t="str">
            <v>Tatarstan, Respublika</v>
          </cell>
        </row>
        <row r="4705">
          <cell r="B4705" t="str">
            <v>Tatarstan, Respublika</v>
          </cell>
        </row>
        <row r="4706">
          <cell r="B4706" t="str">
            <v>Tomskaya oblast'</v>
          </cell>
        </row>
        <row r="4707">
          <cell r="B4707" t="str">
            <v>Tomskaja oblast'</v>
          </cell>
        </row>
        <row r="4708">
          <cell r="B4708" t="str">
            <v>Tul'skaja oblast'</v>
          </cell>
        </row>
        <row r="4709">
          <cell r="B4709" t="str">
            <v>Tul'skaya oblast'</v>
          </cell>
        </row>
        <row r="4710">
          <cell r="B4710" t="str">
            <v>Ul'janovskaja oblast'</v>
          </cell>
        </row>
        <row r="4711">
          <cell r="B4711" t="str">
            <v>Ul'yanovskaya oblast'</v>
          </cell>
        </row>
        <row r="4712">
          <cell r="B4712" t="str">
            <v>Vladimirskaya oblast'</v>
          </cell>
        </row>
        <row r="4713">
          <cell r="B4713" t="str">
            <v>Vladimirskaja oblast'</v>
          </cell>
        </row>
        <row r="4714">
          <cell r="B4714" t="str">
            <v>Voronežskaja oblast'</v>
          </cell>
        </row>
        <row r="4715">
          <cell r="B4715" t="str">
            <v>Voronezhskaya oblast'</v>
          </cell>
        </row>
        <row r="4716">
          <cell r="B4716" t="str">
            <v>Bryanskaya oblast'</v>
          </cell>
        </row>
        <row r="4717">
          <cell r="B4717" t="str">
            <v>Brjanskaja oblast'</v>
          </cell>
        </row>
        <row r="4718">
          <cell r="B4718" t="str">
            <v>Čeljabinskaja oblast'</v>
          </cell>
        </row>
        <row r="4719">
          <cell r="B4719" t="str">
            <v>Chelyabinskaya oblast'</v>
          </cell>
        </row>
        <row r="4720">
          <cell r="B4720" t="str">
            <v>Kurganskaja oblast'</v>
          </cell>
        </row>
        <row r="4721">
          <cell r="B4721" t="str">
            <v>Kurganskaya oblast'</v>
          </cell>
        </row>
        <row r="4722">
          <cell r="B4722" t="str">
            <v>Kirovskaja oblast'</v>
          </cell>
        </row>
        <row r="4723">
          <cell r="B4723" t="str">
            <v>Kirovskaya oblast'</v>
          </cell>
        </row>
        <row r="4724">
          <cell r="B4724" t="str">
            <v>Moskovskaya oblast'</v>
          </cell>
        </row>
        <row r="4725">
          <cell r="B4725" t="str">
            <v>Moskovskaja oblast'</v>
          </cell>
        </row>
        <row r="4726">
          <cell r="B4726" t="str">
            <v>Samarskaya oblast'</v>
          </cell>
        </row>
        <row r="4727">
          <cell r="B4727" t="str">
            <v>Samarskaja oblast'</v>
          </cell>
        </row>
        <row r="4728">
          <cell r="B4728" t="str">
            <v>Tambovskaya oblast'</v>
          </cell>
        </row>
        <row r="4729">
          <cell r="B4729" t="str">
            <v>Tambovskaja oblast'</v>
          </cell>
        </row>
        <row r="4730">
          <cell r="B4730" t="str">
            <v>Jaroslavskaja oblast'</v>
          </cell>
        </row>
        <row r="4731">
          <cell r="B4731" t="str">
            <v>Yaroslavskaya oblast'</v>
          </cell>
        </row>
        <row r="4732">
          <cell r="B4732" t="str">
            <v>Zabaykal'skiy kray</v>
          </cell>
        </row>
        <row r="4733">
          <cell r="B4733" t="str">
            <v>Zabajkal'skij kraj</v>
          </cell>
        </row>
        <row r="4734">
          <cell r="B4734" t="str">
            <v>Amurskaya oblast'</v>
          </cell>
        </row>
        <row r="4735">
          <cell r="B4735" t="str">
            <v>Amurskaja oblast'</v>
          </cell>
        </row>
        <row r="4736">
          <cell r="B4736" t="str">
            <v>Kalmykija, Respublika</v>
          </cell>
        </row>
        <row r="4737">
          <cell r="B4737" t="str">
            <v>Kalmykiya, Respublika</v>
          </cell>
        </row>
        <row r="4738">
          <cell r="B4738" t="str">
            <v>Kostromskaya oblast'</v>
          </cell>
        </row>
        <row r="4739">
          <cell r="B4739" t="str">
            <v>Kostromskaja oblast'</v>
          </cell>
        </row>
        <row r="4740">
          <cell r="B4740" t="str">
            <v>Murmanskaya oblast'</v>
          </cell>
        </row>
        <row r="4741">
          <cell r="B4741" t="str">
            <v>Murmanskaja oblast'</v>
          </cell>
        </row>
        <row r="4742">
          <cell r="B4742" t="str">
            <v>Omskaya oblast'</v>
          </cell>
        </row>
        <row r="4743">
          <cell r="B4743" t="str">
            <v>Omskaja oblast'</v>
          </cell>
        </row>
        <row r="4744">
          <cell r="B4744" t="str">
            <v>Tyva, Respublika</v>
          </cell>
        </row>
        <row r="4745">
          <cell r="B4745" t="str">
            <v>Tyva, Respublika</v>
          </cell>
        </row>
        <row r="4746">
          <cell r="B4746" t="str">
            <v>Adygeya, Respublika</v>
          </cell>
        </row>
        <row r="4747">
          <cell r="B4747" t="str">
            <v>Adygeja, Respublika</v>
          </cell>
        </row>
        <row r="4748">
          <cell r="B4748" t="str">
            <v>Baškortostan, Respublika</v>
          </cell>
        </row>
        <row r="4749">
          <cell r="B4749" t="str">
            <v>Bashkortostan, Respublika</v>
          </cell>
        </row>
        <row r="4750">
          <cell r="B4750" t="str">
            <v>Karachayevo-Cherkesskaya Respublika</v>
          </cell>
        </row>
        <row r="4751">
          <cell r="B4751" t="str">
            <v>Karačaevo-Čerkesskaja Respublika</v>
          </cell>
        </row>
        <row r="4752">
          <cell r="B4752" t="str">
            <v>Kalužskaja oblast'</v>
          </cell>
        </row>
        <row r="4753">
          <cell r="B4753" t="str">
            <v>Kaluzhskaya oblast'</v>
          </cell>
        </row>
        <row r="4754">
          <cell r="B4754" t="str">
            <v>Leningradskaja oblast'</v>
          </cell>
        </row>
        <row r="4755">
          <cell r="B4755" t="str">
            <v>Leningradskaya oblast'</v>
          </cell>
        </row>
        <row r="4756">
          <cell r="B4756" t="str">
            <v>Novosibirskaya oblast'</v>
          </cell>
        </row>
        <row r="4757">
          <cell r="B4757" t="str">
            <v>Novosibirskaja oblast'</v>
          </cell>
        </row>
        <row r="4758">
          <cell r="B4758" t="str">
            <v>Permskiy kray</v>
          </cell>
        </row>
        <row r="4759">
          <cell r="B4759" t="str">
            <v>Permskij kraj</v>
          </cell>
        </row>
        <row r="4760">
          <cell r="B4760" t="str">
            <v>Tverskaja oblast'</v>
          </cell>
        </row>
        <row r="4761">
          <cell r="B4761" t="str">
            <v>Tverskaya oblast'</v>
          </cell>
        </row>
        <row r="4762">
          <cell r="B4762" t="str">
            <v>Volgogradskaja oblast'</v>
          </cell>
        </row>
        <row r="4763">
          <cell r="B4763" t="str">
            <v>Volgogradskaya oblast'</v>
          </cell>
        </row>
        <row r="4764">
          <cell r="B4764" t="str">
            <v>Altaj, Respublika</v>
          </cell>
        </row>
        <row r="4765">
          <cell r="B4765" t="str">
            <v>Altay, Respublika</v>
          </cell>
        </row>
        <row r="4766">
          <cell r="B4766" t="str">
            <v>Arkhangel'skaya oblast'</v>
          </cell>
        </row>
        <row r="4767">
          <cell r="B4767" t="str">
            <v>Arhangel'skaja oblast'</v>
          </cell>
        </row>
        <row r="4768">
          <cell r="B4768" t="str">
            <v>Čečenskaja Respublika</v>
          </cell>
        </row>
        <row r="4769">
          <cell r="B4769" t="str">
            <v>Chechenskaya Respublika</v>
          </cell>
        </row>
        <row r="4770">
          <cell r="B4770" t="str">
            <v>Kabardino-Balkarskaya Respublika</v>
          </cell>
        </row>
        <row r="4771">
          <cell r="B4771" t="str">
            <v>Kabardino-Balkarskaja Respublika</v>
          </cell>
        </row>
        <row r="4772">
          <cell r="B4772" t="str">
            <v>Kaliningradskaya oblast'</v>
          </cell>
        </row>
        <row r="4773">
          <cell r="B4773" t="str">
            <v>Kaliningradskaja oblast'</v>
          </cell>
        </row>
        <row r="4774">
          <cell r="B4774" t="str">
            <v>Komi, Respublika</v>
          </cell>
        </row>
        <row r="4775">
          <cell r="B4775" t="str">
            <v>Komi, Respublika</v>
          </cell>
        </row>
        <row r="4776">
          <cell r="B4776" t="str">
            <v>Krasnojarskij kraj</v>
          </cell>
        </row>
        <row r="4777">
          <cell r="B4777" t="str">
            <v>Krasnoyarskiy kray</v>
          </cell>
        </row>
        <row r="4778">
          <cell r="B4778" t="str">
            <v>Nenetskiy avtonomnyy okrug</v>
          </cell>
        </row>
        <row r="4779">
          <cell r="B4779" t="str">
            <v>Neneckij avtonomnyj okrug</v>
          </cell>
        </row>
        <row r="4780">
          <cell r="B4780" t="str">
            <v>Primorskij kraj</v>
          </cell>
        </row>
        <row r="4781">
          <cell r="B4781" t="str">
            <v>Primorskiy kray</v>
          </cell>
        </row>
        <row r="4782">
          <cell r="B4782" t="str">
            <v>Rostovskaja oblast'</v>
          </cell>
        </row>
        <row r="4783">
          <cell r="B4783" t="str">
            <v>Rostovskaya oblast'</v>
          </cell>
        </row>
        <row r="4784">
          <cell r="B4784" t="str">
            <v>Saratovskaya oblast'</v>
          </cell>
        </row>
        <row r="4785">
          <cell r="B4785" t="str">
            <v>Saratovskaja oblast'</v>
          </cell>
        </row>
        <row r="4786">
          <cell r="B4786" t="str">
            <v>Severnaya Osetiya, Respublika</v>
          </cell>
        </row>
        <row r="4787">
          <cell r="B4787" t="str">
            <v>Severnaja Osetija, Respublika</v>
          </cell>
        </row>
        <row r="4788">
          <cell r="B4788" t="str">
            <v>Sankt-Peterburg</v>
          </cell>
        </row>
        <row r="4789">
          <cell r="B4789" t="str">
            <v>Sankt-Peterburg</v>
          </cell>
        </row>
        <row r="4790">
          <cell r="B4790" t="str">
            <v>Amajyaruguru</v>
          </cell>
        </row>
        <row r="4791">
          <cell r="B4791" t="str">
            <v>Nord</v>
          </cell>
        </row>
        <row r="4792">
          <cell r="B4792" t="str">
            <v>Northern</v>
          </cell>
        </row>
        <row r="4793">
          <cell r="B4793" t="str">
            <v>Umujyi wa Kigali</v>
          </cell>
        </row>
        <row r="4794">
          <cell r="B4794" t="str">
            <v>Ville de Kigali</v>
          </cell>
        </row>
        <row r="4795">
          <cell r="B4795" t="str">
            <v>City of Kigali</v>
          </cell>
        </row>
        <row r="4796">
          <cell r="B4796" t="str">
            <v>Iburasirazuba</v>
          </cell>
        </row>
        <row r="4797">
          <cell r="B4797" t="str">
            <v>Est</v>
          </cell>
        </row>
        <row r="4798">
          <cell r="B4798" t="str">
            <v>Eastern</v>
          </cell>
        </row>
        <row r="4799">
          <cell r="B4799" t="str">
            <v>Western</v>
          </cell>
        </row>
        <row r="4800">
          <cell r="B4800" t="str">
            <v>Iburengerazuba</v>
          </cell>
        </row>
        <row r="4801">
          <cell r="B4801" t="str">
            <v>Ouest</v>
          </cell>
        </row>
        <row r="4802">
          <cell r="B4802" t="str">
            <v>Amajyepfo</v>
          </cell>
        </row>
        <row r="4803">
          <cell r="B4803" t="str">
            <v>Southern</v>
          </cell>
        </row>
        <row r="4804">
          <cell r="B4804" t="str">
            <v>Sud</v>
          </cell>
        </row>
        <row r="4805">
          <cell r="B4805" t="str">
            <v>Al Bāḩah</v>
          </cell>
        </row>
        <row r="4806">
          <cell r="B4806" t="str">
            <v>Al Jawf</v>
          </cell>
        </row>
        <row r="4807">
          <cell r="B4807" t="str">
            <v>'Asīr</v>
          </cell>
        </row>
        <row r="4808">
          <cell r="B4808" t="str">
            <v>Al Ḩudūd ash Shamālīyah</v>
          </cell>
        </row>
        <row r="4809">
          <cell r="B4809" t="str">
            <v>Al Madīnah al Munawwarah</v>
          </cell>
        </row>
        <row r="4810">
          <cell r="B4810" t="str">
            <v>Ash Sharqīyah</v>
          </cell>
        </row>
        <row r="4811">
          <cell r="B4811" t="str">
            <v>Najrān</v>
          </cell>
        </row>
        <row r="4812">
          <cell r="B4812" t="str">
            <v>Makkah al Mukarramah</v>
          </cell>
        </row>
        <row r="4813">
          <cell r="B4813" t="str">
            <v>Tabūk</v>
          </cell>
        </row>
        <row r="4814">
          <cell r="B4814" t="str">
            <v>Ar Riyāḑ</v>
          </cell>
        </row>
        <row r="4815">
          <cell r="B4815" t="str">
            <v>Al Qaşīm</v>
          </cell>
        </row>
        <row r="4816">
          <cell r="B4816" t="str">
            <v>Ḩā'il</v>
          </cell>
        </row>
        <row r="4817">
          <cell r="B4817" t="str">
            <v>Jāzān</v>
          </cell>
        </row>
        <row r="4818">
          <cell r="B4818" t="str">
            <v>Western</v>
          </cell>
        </row>
        <row r="4819">
          <cell r="B4819" t="str">
            <v>Central</v>
          </cell>
        </row>
        <row r="4820">
          <cell r="B4820" t="str">
            <v>Capital Territory (Honiara)</v>
          </cell>
        </row>
        <row r="4821">
          <cell r="B4821" t="str">
            <v>Malaita</v>
          </cell>
        </row>
        <row r="4822">
          <cell r="B4822" t="str">
            <v>Makira-Ulawa</v>
          </cell>
        </row>
        <row r="4823">
          <cell r="B4823" t="str">
            <v>Rennell and Bellona</v>
          </cell>
        </row>
        <row r="4824">
          <cell r="B4824" t="str">
            <v>Guadalcanal</v>
          </cell>
        </row>
        <row r="4825">
          <cell r="B4825" t="str">
            <v>Temotu</v>
          </cell>
        </row>
        <row r="4826">
          <cell r="B4826" t="str">
            <v>Isabel</v>
          </cell>
        </row>
        <row r="4827">
          <cell r="B4827" t="str">
            <v>Choiseul</v>
          </cell>
        </row>
        <row r="4828">
          <cell r="B4828" t="str">
            <v>Les Mamelles</v>
          </cell>
        </row>
        <row r="4829">
          <cell r="B4829" t="str">
            <v>Lemamel</v>
          </cell>
        </row>
        <row r="4830">
          <cell r="B4830" t="str">
            <v>Les Mamelles</v>
          </cell>
        </row>
        <row r="4831">
          <cell r="B4831" t="str">
            <v>Beau Vallon</v>
          </cell>
        </row>
        <row r="4832">
          <cell r="B4832" t="str">
            <v>Bovalon</v>
          </cell>
        </row>
        <row r="4833">
          <cell r="B4833" t="str">
            <v>Beau Vallon</v>
          </cell>
        </row>
        <row r="4834">
          <cell r="B4834" t="str">
            <v>Plaisance</v>
          </cell>
        </row>
        <row r="4835">
          <cell r="B4835" t="str">
            <v>Plaisance</v>
          </cell>
        </row>
        <row r="4836">
          <cell r="B4836" t="str">
            <v>Plezans</v>
          </cell>
        </row>
        <row r="4837">
          <cell r="B4837" t="str">
            <v>Glacis</v>
          </cell>
        </row>
        <row r="4838">
          <cell r="B4838" t="str">
            <v>Glasi</v>
          </cell>
        </row>
        <row r="4839">
          <cell r="B4839" t="str">
            <v>Glacis</v>
          </cell>
        </row>
        <row r="4840">
          <cell r="B4840" t="str">
            <v>Grand'Anse Mahé</v>
          </cell>
        </row>
        <row r="4841">
          <cell r="B4841" t="str">
            <v>Grand Anse Mahe</v>
          </cell>
        </row>
        <row r="4842">
          <cell r="B4842" t="str">
            <v>Grand Ans Mae</v>
          </cell>
        </row>
        <row r="4843">
          <cell r="B4843" t="str">
            <v>O Kap</v>
          </cell>
        </row>
        <row r="4844">
          <cell r="B4844" t="str">
            <v>Au Cap</v>
          </cell>
        </row>
        <row r="4845">
          <cell r="B4845" t="str">
            <v>Au Cap</v>
          </cell>
        </row>
        <row r="4846">
          <cell r="B4846" t="str">
            <v>Mont Buxton</v>
          </cell>
        </row>
        <row r="4847">
          <cell r="B4847" t="str">
            <v>Mon Bikston</v>
          </cell>
        </row>
        <row r="4848">
          <cell r="B4848" t="str">
            <v>Mont Buxton</v>
          </cell>
        </row>
        <row r="4849">
          <cell r="B4849" t="str">
            <v>Ladig</v>
          </cell>
        </row>
        <row r="4850">
          <cell r="B4850" t="str">
            <v>La Digue</v>
          </cell>
        </row>
        <row r="4851">
          <cell r="B4851" t="str">
            <v>La Digue</v>
          </cell>
        </row>
        <row r="4852">
          <cell r="B4852" t="str">
            <v>Pwent Lari</v>
          </cell>
        </row>
        <row r="4853">
          <cell r="B4853" t="str">
            <v>Pointe La Rue</v>
          </cell>
        </row>
        <row r="4854">
          <cell r="B4854" t="str">
            <v>Pointe Larue</v>
          </cell>
        </row>
        <row r="4855">
          <cell r="B4855" t="str">
            <v>Port Glaud</v>
          </cell>
        </row>
        <row r="4856">
          <cell r="B4856" t="str">
            <v>Port Glaud</v>
          </cell>
        </row>
        <row r="4857">
          <cell r="B4857" t="str">
            <v>Porglo</v>
          </cell>
        </row>
        <row r="4858">
          <cell r="B4858" t="str">
            <v>Takamaka</v>
          </cell>
        </row>
        <row r="4859">
          <cell r="B4859" t="str">
            <v>Takamaka</v>
          </cell>
        </row>
        <row r="4860">
          <cell r="B4860" t="str">
            <v>Takamaka</v>
          </cell>
        </row>
        <row r="4861">
          <cell r="B4861" t="str">
            <v>Ans Royal</v>
          </cell>
        </row>
        <row r="4862">
          <cell r="B4862" t="str">
            <v>Anse Royale</v>
          </cell>
        </row>
        <row r="4863">
          <cell r="B4863" t="str">
            <v>Anse Royale</v>
          </cell>
        </row>
        <row r="4864">
          <cell r="B4864" t="str">
            <v>Be Sent Ann</v>
          </cell>
        </row>
        <row r="4865">
          <cell r="B4865" t="str">
            <v>Baie Sainte-Anne</v>
          </cell>
        </row>
        <row r="4866">
          <cell r="B4866" t="str">
            <v>Baie Sainte Anne</v>
          </cell>
        </row>
        <row r="4867">
          <cell r="B4867" t="str">
            <v>Bel Ombre</v>
          </cell>
        </row>
        <row r="4868">
          <cell r="B4868" t="str">
            <v>Bel Ombre</v>
          </cell>
        </row>
        <row r="4869">
          <cell r="B4869" t="str">
            <v>Belonm</v>
          </cell>
        </row>
        <row r="4870">
          <cell r="B4870" t="str">
            <v>Cascade</v>
          </cell>
        </row>
        <row r="4871">
          <cell r="B4871" t="str">
            <v>Cascade</v>
          </cell>
        </row>
        <row r="4872">
          <cell r="B4872" t="str">
            <v>Kaskad</v>
          </cell>
        </row>
        <row r="4873">
          <cell r="B4873" t="str">
            <v>English River</v>
          </cell>
        </row>
        <row r="4874">
          <cell r="B4874" t="str">
            <v>Larivyer Anglez</v>
          </cell>
        </row>
        <row r="4875">
          <cell r="B4875" t="str">
            <v>La Rivière Anglaise</v>
          </cell>
        </row>
        <row r="4876">
          <cell r="B4876" t="str">
            <v>Mont Fleuri</v>
          </cell>
        </row>
        <row r="4877">
          <cell r="B4877" t="str">
            <v>Mont Fleuri</v>
          </cell>
        </row>
        <row r="4878">
          <cell r="B4878" t="str">
            <v>Mon Fleri</v>
          </cell>
        </row>
        <row r="4879">
          <cell r="B4879" t="str">
            <v>Roche Caïman</v>
          </cell>
        </row>
        <row r="4880">
          <cell r="B4880" t="str">
            <v>Roche Caiman</v>
          </cell>
        </row>
        <row r="4881">
          <cell r="B4881" t="str">
            <v>Ros Kaiman</v>
          </cell>
        </row>
        <row r="4882">
          <cell r="B4882" t="str">
            <v>Ans o Pen</v>
          </cell>
        </row>
        <row r="4883">
          <cell r="B4883" t="str">
            <v>Anse aux Pins</v>
          </cell>
        </row>
        <row r="4884">
          <cell r="B4884" t="str">
            <v>Anse aux Pins</v>
          </cell>
        </row>
        <row r="4885">
          <cell r="B4885" t="str">
            <v>Anse Boileau</v>
          </cell>
        </row>
        <row r="4886">
          <cell r="B4886" t="str">
            <v>Ans Bwalo</v>
          </cell>
        </row>
        <row r="4887">
          <cell r="B4887" t="str">
            <v>Anse Boileau</v>
          </cell>
        </row>
        <row r="4888">
          <cell r="B4888" t="str">
            <v>Beler</v>
          </cell>
        </row>
        <row r="4889">
          <cell r="B4889" t="str">
            <v>Bel Air</v>
          </cell>
        </row>
        <row r="4890">
          <cell r="B4890" t="str">
            <v>Bel Air</v>
          </cell>
        </row>
        <row r="4891">
          <cell r="B4891" t="str">
            <v>Grand'Anse Praslin</v>
          </cell>
        </row>
        <row r="4892">
          <cell r="B4892" t="str">
            <v>Grand Ans Pralen</v>
          </cell>
        </row>
        <row r="4893">
          <cell r="B4893" t="str">
            <v>Grand Anse Praslin</v>
          </cell>
        </row>
        <row r="4894">
          <cell r="B4894" t="str">
            <v>Saint Louis</v>
          </cell>
        </row>
        <row r="4895">
          <cell r="B4895" t="str">
            <v>Saint-Louis</v>
          </cell>
        </row>
        <row r="4896">
          <cell r="B4896" t="str">
            <v>Sen Lwi</v>
          </cell>
        </row>
        <row r="4897">
          <cell r="B4897" t="str">
            <v>Ans Etwal</v>
          </cell>
        </row>
        <row r="4898">
          <cell r="B4898" t="str">
            <v>Anse Etoile</v>
          </cell>
        </row>
        <row r="4899">
          <cell r="B4899" t="str">
            <v>Anse Étoile</v>
          </cell>
        </row>
        <row r="4900">
          <cell r="B4900" t="str">
            <v>Baie Lazare</v>
          </cell>
        </row>
        <row r="4901">
          <cell r="B4901" t="str">
            <v>Be Lazar</v>
          </cell>
        </row>
        <row r="4902">
          <cell r="B4902" t="str">
            <v>Baie Lazare</v>
          </cell>
        </row>
        <row r="4903">
          <cell r="B4903" t="str">
            <v>Gharb Kurdufān</v>
          </cell>
        </row>
        <row r="4904">
          <cell r="B4904" t="str">
            <v>West Kordofan</v>
          </cell>
        </row>
        <row r="4905">
          <cell r="B4905" t="str">
            <v>Gedaref</v>
          </cell>
        </row>
        <row r="4906">
          <cell r="B4906" t="str">
            <v>Al Qaḑārif</v>
          </cell>
        </row>
        <row r="4907">
          <cell r="B4907" t="str">
            <v>Al Baḩr al Aḩmar</v>
          </cell>
        </row>
        <row r="4908">
          <cell r="B4908" t="str">
            <v>Red Sea</v>
          </cell>
        </row>
        <row r="4909">
          <cell r="B4909" t="str">
            <v>Ash Shamālīyah</v>
          </cell>
        </row>
        <row r="4910">
          <cell r="B4910" t="str">
            <v>Northern</v>
          </cell>
        </row>
        <row r="4911">
          <cell r="B4911" t="str">
            <v>South Darfur</v>
          </cell>
        </row>
        <row r="4912">
          <cell r="B4912" t="str">
            <v>Janūb Dārfūr</v>
          </cell>
        </row>
        <row r="4913">
          <cell r="B4913" t="str">
            <v>Sinnār</v>
          </cell>
        </row>
        <row r="4914">
          <cell r="B4914" t="str">
            <v>Sennar</v>
          </cell>
        </row>
        <row r="4915">
          <cell r="B4915" t="str">
            <v>East Darfur</v>
          </cell>
        </row>
        <row r="4916">
          <cell r="B4916" t="str">
            <v>Sharq Dārfūr</v>
          </cell>
        </row>
        <row r="4917">
          <cell r="B4917" t="str">
            <v>Khartoum</v>
          </cell>
        </row>
        <row r="4918">
          <cell r="B4918" t="str">
            <v>Al Kharţūm</v>
          </cell>
        </row>
        <row r="4919">
          <cell r="B4919" t="str">
            <v>North Darfur</v>
          </cell>
        </row>
        <row r="4920">
          <cell r="B4920" t="str">
            <v>Shamāl Dārfūr</v>
          </cell>
        </row>
        <row r="4921">
          <cell r="B4921" t="str">
            <v>Gharb Dārfūr</v>
          </cell>
        </row>
        <row r="4922">
          <cell r="B4922" t="str">
            <v>West Darfur</v>
          </cell>
        </row>
        <row r="4923">
          <cell r="B4923" t="str">
            <v>Al Jazīrah</v>
          </cell>
        </row>
        <row r="4924">
          <cell r="B4924" t="str">
            <v>Gezira</v>
          </cell>
        </row>
        <row r="4925">
          <cell r="B4925" t="str">
            <v>White Nile</v>
          </cell>
        </row>
        <row r="4926">
          <cell r="B4926" t="str">
            <v>An Nīl al Abyaḑ</v>
          </cell>
        </row>
        <row r="4927">
          <cell r="B4927" t="str">
            <v>Wasaţ Dārfūr Zālinjay</v>
          </cell>
        </row>
        <row r="4928">
          <cell r="B4928" t="str">
            <v>Central Darfur</v>
          </cell>
        </row>
        <row r="4929">
          <cell r="B4929" t="str">
            <v>Kassala</v>
          </cell>
        </row>
        <row r="4930">
          <cell r="B4930" t="str">
            <v>Kassalā</v>
          </cell>
        </row>
        <row r="4931">
          <cell r="B4931" t="str">
            <v>Shiamāl Kurdufān</v>
          </cell>
        </row>
        <row r="4932">
          <cell r="B4932" t="str">
            <v>North Kordofan</v>
          </cell>
        </row>
        <row r="4933">
          <cell r="B4933" t="str">
            <v>Janūb Kurdufān</v>
          </cell>
        </row>
        <row r="4934">
          <cell r="B4934" t="str">
            <v>South Kordofan</v>
          </cell>
        </row>
        <row r="4935">
          <cell r="B4935" t="str">
            <v>An Nīl al Azraq</v>
          </cell>
        </row>
        <row r="4936">
          <cell r="B4936" t="str">
            <v>Blue Nile</v>
          </cell>
        </row>
        <row r="4937">
          <cell r="B4937" t="str">
            <v>River Nile</v>
          </cell>
        </row>
        <row r="4938">
          <cell r="B4938" t="str">
            <v>Nahr an Nīl</v>
          </cell>
        </row>
        <row r="4939">
          <cell r="B4939" t="str">
            <v>Västra Götalands län [SE-14]</v>
          </cell>
        </row>
        <row r="4940">
          <cell r="B4940" t="str">
            <v>Gävleborgs län [SE-21]</v>
          </cell>
        </row>
        <row r="4941">
          <cell r="B4941" t="str">
            <v>Blekinge län [SE-10]</v>
          </cell>
        </row>
        <row r="4942">
          <cell r="B4942" t="str">
            <v>Västmanlands län [SE-19]</v>
          </cell>
        </row>
        <row r="4943">
          <cell r="B4943" t="str">
            <v>Dalarnas län [SE-20]</v>
          </cell>
        </row>
        <row r="4944">
          <cell r="B4944" t="str">
            <v>Västernorrlands län [SE-22]</v>
          </cell>
        </row>
        <row r="4945">
          <cell r="B4945" t="str">
            <v>Östergötlands län [SE-05]</v>
          </cell>
        </row>
        <row r="4946">
          <cell r="B4946" t="str">
            <v>Stockholms län [SE-01]</v>
          </cell>
        </row>
        <row r="4947">
          <cell r="B4947" t="str">
            <v>Södermanlands län [SE-04]</v>
          </cell>
        </row>
        <row r="4948">
          <cell r="B4948" t="str">
            <v>Kronobergs län [SE-07]</v>
          </cell>
        </row>
        <row r="4949">
          <cell r="B4949" t="str">
            <v>Jämtlands län [SE-23]</v>
          </cell>
        </row>
        <row r="4950">
          <cell r="B4950" t="str">
            <v>Gotlands län [SE-09]</v>
          </cell>
        </row>
        <row r="4951">
          <cell r="B4951" t="str">
            <v>Hallands län [SE-13]</v>
          </cell>
        </row>
        <row r="4952">
          <cell r="B4952" t="str">
            <v>Värmlands län [SE-17]</v>
          </cell>
        </row>
        <row r="4953">
          <cell r="B4953" t="str">
            <v>Örebro län [SE-18]</v>
          </cell>
        </row>
        <row r="4954">
          <cell r="B4954" t="str">
            <v>Norrbottens län [SE-25]</v>
          </cell>
        </row>
        <row r="4955">
          <cell r="B4955" t="str">
            <v>Jönköpings län [SE-06]</v>
          </cell>
        </row>
        <row r="4956">
          <cell r="B4956" t="str">
            <v>Västerbottens län [SE-24]</v>
          </cell>
        </row>
        <row r="4957">
          <cell r="B4957" t="str">
            <v>Uppsala län [SE-03]</v>
          </cell>
        </row>
        <row r="4958">
          <cell r="B4958" t="str">
            <v>Kalmar län [SE-08]</v>
          </cell>
        </row>
        <row r="4959">
          <cell r="B4959" t="str">
            <v>Skåne län [SE-12]</v>
          </cell>
        </row>
        <row r="4960">
          <cell r="B4960" t="str">
            <v>North East</v>
          </cell>
        </row>
        <row r="4961">
          <cell r="B4961" t="str">
            <v>North West</v>
          </cell>
        </row>
        <row r="4962">
          <cell r="B4962" t="str">
            <v>South East</v>
          </cell>
        </row>
        <row r="4963">
          <cell r="B4963" t="str">
            <v>Central Singapore</v>
          </cell>
        </row>
        <row r="4964">
          <cell r="B4964" t="str">
            <v>South West</v>
          </cell>
        </row>
        <row r="4965">
          <cell r="B4965" t="str">
            <v>Tristan da Cunha</v>
          </cell>
        </row>
        <row r="4966">
          <cell r="B4966" t="str">
            <v>Saint Helena</v>
          </cell>
        </row>
        <row r="4967">
          <cell r="B4967" t="str">
            <v>Ascension</v>
          </cell>
        </row>
        <row r="4968">
          <cell r="B4968" t="str">
            <v>Bled</v>
          </cell>
        </row>
        <row r="4969">
          <cell r="B4969" t="str">
            <v>Borovnica</v>
          </cell>
        </row>
        <row r="4970">
          <cell r="B4970" t="str">
            <v>Brezovica</v>
          </cell>
        </row>
        <row r="4971">
          <cell r="B4971" t="str">
            <v>Destrnik</v>
          </cell>
        </row>
        <row r="4972">
          <cell r="B4972" t="str">
            <v>Dornava</v>
          </cell>
        </row>
        <row r="4973">
          <cell r="B4973" t="str">
            <v>Šalovci</v>
          </cell>
        </row>
        <row r="4974">
          <cell r="B4974" t="str">
            <v>Ig</v>
          </cell>
        </row>
        <row r="4975">
          <cell r="B4975" t="str">
            <v>Juršinci</v>
          </cell>
        </row>
        <row r="4976">
          <cell r="B4976" t="str">
            <v>Kanal</v>
          </cell>
        </row>
        <row r="4977">
          <cell r="B4977" t="str">
            <v>Laško</v>
          </cell>
        </row>
        <row r="4978">
          <cell r="B4978" t="str">
            <v>Maribor</v>
          </cell>
        </row>
        <row r="4979">
          <cell r="B4979" t="str">
            <v>Miren-Kostanjevica</v>
          </cell>
        </row>
        <row r="4980">
          <cell r="B4980" t="str">
            <v>Muta</v>
          </cell>
        </row>
        <row r="4981">
          <cell r="B4981" t="str">
            <v>Postojna</v>
          </cell>
        </row>
        <row r="4982">
          <cell r="B4982" t="str">
            <v>Preddvor</v>
          </cell>
        </row>
        <row r="4983">
          <cell r="B4983" t="str">
            <v>Sežana</v>
          </cell>
        </row>
        <row r="4984">
          <cell r="B4984" t="str">
            <v>Slovenska Bistrica</v>
          </cell>
        </row>
        <row r="4985">
          <cell r="B4985" t="str">
            <v>Slovenske Konjice</v>
          </cell>
        </row>
        <row r="4986">
          <cell r="B4986" t="str">
            <v>Velike Lašče</v>
          </cell>
        </row>
        <row r="4987">
          <cell r="B4987" t="str">
            <v>Zavrč</v>
          </cell>
        </row>
        <row r="4988">
          <cell r="B4988" t="str">
            <v>Žiri</v>
          </cell>
        </row>
        <row r="4989">
          <cell r="B4989" t="str">
            <v>Braslovče</v>
          </cell>
        </row>
        <row r="4990">
          <cell r="B4990" t="str">
            <v>Hoče-Slivnica</v>
          </cell>
        </row>
        <row r="4991">
          <cell r="B4991" t="str">
            <v>Markovci</v>
          </cell>
        </row>
        <row r="4992">
          <cell r="B4992" t="str">
            <v>Prevalje</v>
          </cell>
        </row>
        <row r="4993">
          <cell r="B4993" t="str">
            <v>Velika Polana</v>
          </cell>
        </row>
        <row r="4994">
          <cell r="B4994" t="str">
            <v>Apače</v>
          </cell>
        </row>
        <row r="4995">
          <cell r="B4995" t="str">
            <v>Sveti Jurij v Slovenskih Goricah</v>
          </cell>
        </row>
        <row r="4996">
          <cell r="B4996" t="str">
            <v>Ankaran</v>
          </cell>
        </row>
        <row r="4997">
          <cell r="B4997" t="str">
            <v>Idrija</v>
          </cell>
        </row>
        <row r="4998">
          <cell r="B4998" t="str">
            <v>Kobilje</v>
          </cell>
        </row>
        <row r="4999">
          <cell r="B4999" t="str">
            <v>Ljubljana</v>
          </cell>
        </row>
        <row r="5000">
          <cell r="B5000" t="str">
            <v>Odranci</v>
          </cell>
        </row>
        <row r="5001">
          <cell r="B5001" t="str">
            <v>Podčetrtek</v>
          </cell>
        </row>
        <row r="5002">
          <cell r="B5002" t="str">
            <v>Podvelka</v>
          </cell>
        </row>
        <row r="5003">
          <cell r="B5003" t="str">
            <v>Radovljica</v>
          </cell>
        </row>
        <row r="5004">
          <cell r="B5004" t="str">
            <v>Rogatec</v>
          </cell>
        </row>
        <row r="5005">
          <cell r="B5005" t="str">
            <v>Trbovlje</v>
          </cell>
        </row>
        <row r="5006">
          <cell r="B5006" t="str">
            <v>Vitanje</v>
          </cell>
        </row>
        <row r="5007">
          <cell r="B5007" t="str">
            <v>Bistrica ob Sotli</v>
          </cell>
        </row>
        <row r="5008">
          <cell r="B5008" t="str">
            <v>Bloke</v>
          </cell>
        </row>
        <row r="5009">
          <cell r="B5009" t="str">
            <v>Cankova</v>
          </cell>
        </row>
        <row r="5010">
          <cell r="B5010" t="str">
            <v>Dobje</v>
          </cell>
        </row>
        <row r="5011">
          <cell r="B5011" t="str">
            <v>Jezersko</v>
          </cell>
        </row>
        <row r="5012">
          <cell r="B5012" t="str">
            <v>Podlehnik</v>
          </cell>
        </row>
        <row r="5013">
          <cell r="B5013" t="str">
            <v>Selnica ob Dravi</v>
          </cell>
        </row>
        <row r="5014">
          <cell r="B5014" t="str">
            <v>Renče-Vogrsko</v>
          </cell>
        </row>
        <row r="5015">
          <cell r="B5015" t="str">
            <v>Ajdovščina</v>
          </cell>
        </row>
        <row r="5016">
          <cell r="B5016" t="str">
            <v>Divača</v>
          </cell>
        </row>
        <row r="5017">
          <cell r="B5017" t="str">
            <v>Dravograd</v>
          </cell>
        </row>
        <row r="5018">
          <cell r="B5018" t="str">
            <v>Gorenja vas-Poljane</v>
          </cell>
        </row>
        <row r="5019">
          <cell r="B5019" t="str">
            <v>Grosuplje</v>
          </cell>
        </row>
        <row r="5020">
          <cell r="B5020" t="str">
            <v>Hrastnik</v>
          </cell>
        </row>
        <row r="5021">
          <cell r="B5021" t="str">
            <v>Ivančna Gorica</v>
          </cell>
        </row>
        <row r="5022">
          <cell r="B5022" t="str">
            <v>Izola</v>
          </cell>
        </row>
        <row r="5023">
          <cell r="B5023" t="str">
            <v>Kranjska Gora</v>
          </cell>
        </row>
        <row r="5024">
          <cell r="B5024" t="str">
            <v>Lenart</v>
          </cell>
        </row>
        <row r="5025">
          <cell r="B5025" t="str">
            <v>Litija</v>
          </cell>
        </row>
        <row r="5026">
          <cell r="B5026" t="str">
            <v>Nova Gorica</v>
          </cell>
        </row>
        <row r="5027">
          <cell r="B5027" t="str">
            <v>Pivka</v>
          </cell>
        </row>
        <row r="5028">
          <cell r="B5028" t="str">
            <v>Radeče</v>
          </cell>
        </row>
        <row r="5029">
          <cell r="B5029" t="str">
            <v>Ribnica</v>
          </cell>
        </row>
        <row r="5030">
          <cell r="B5030" t="str">
            <v>Škocjan</v>
          </cell>
        </row>
        <row r="5031">
          <cell r="B5031" t="str">
            <v>Videm</v>
          </cell>
        </row>
        <row r="5032">
          <cell r="B5032" t="str">
            <v>Dolenjske Toplice</v>
          </cell>
        </row>
        <row r="5033">
          <cell r="B5033" t="str">
            <v>Mirna Peč</v>
          </cell>
        </row>
        <row r="5034">
          <cell r="B5034" t="str">
            <v>Oplotnica</v>
          </cell>
        </row>
        <row r="5035">
          <cell r="B5035" t="str">
            <v>Ribnica na Pohorju</v>
          </cell>
        </row>
        <row r="5036">
          <cell r="B5036" t="str">
            <v>Sodražica</v>
          </cell>
        </row>
        <row r="5037">
          <cell r="B5037" t="str">
            <v>Sveta Ana</v>
          </cell>
        </row>
        <row r="5038">
          <cell r="B5038" t="str">
            <v>Tabor</v>
          </cell>
        </row>
        <row r="5039">
          <cell r="B5039" t="str">
            <v>Trzin</v>
          </cell>
        </row>
        <row r="5040">
          <cell r="B5040" t="str">
            <v>Makole</v>
          </cell>
        </row>
        <row r="5041">
          <cell r="B5041" t="str">
            <v>Poljčane</v>
          </cell>
        </row>
        <row r="5042">
          <cell r="B5042" t="str">
            <v>Straža</v>
          </cell>
        </row>
        <row r="5043">
          <cell r="B5043" t="str">
            <v>Šentrupert</v>
          </cell>
        </row>
        <row r="5044">
          <cell r="B5044" t="str">
            <v>Bohinj</v>
          </cell>
        </row>
        <row r="5045">
          <cell r="B5045" t="str">
            <v>Bovec</v>
          </cell>
        </row>
        <row r="5046">
          <cell r="B5046" t="str">
            <v>Brežice</v>
          </cell>
        </row>
        <row r="5047">
          <cell r="B5047" t="str">
            <v>Črenšovci</v>
          </cell>
        </row>
        <row r="5048">
          <cell r="B5048" t="str">
            <v>Gornji Petrovci</v>
          </cell>
        </row>
        <row r="5049">
          <cell r="B5049" t="str">
            <v>Jesenice</v>
          </cell>
        </row>
        <row r="5050">
          <cell r="B5050" t="str">
            <v>Kobarid</v>
          </cell>
        </row>
        <row r="5051">
          <cell r="B5051" t="str">
            <v>Kočevje</v>
          </cell>
        </row>
        <row r="5052">
          <cell r="B5052" t="str">
            <v>Loški Potok</v>
          </cell>
        </row>
        <row r="5053">
          <cell r="B5053" t="str">
            <v>Majšperk</v>
          </cell>
        </row>
        <row r="5054">
          <cell r="B5054" t="str">
            <v>Medvode</v>
          </cell>
        </row>
        <row r="5055">
          <cell r="B5055" t="str">
            <v>Mengeš</v>
          </cell>
        </row>
        <row r="5056">
          <cell r="B5056" t="str">
            <v>Mislinja</v>
          </cell>
        </row>
        <row r="5057">
          <cell r="B5057" t="str">
            <v>Moravske Toplice</v>
          </cell>
        </row>
        <row r="5058">
          <cell r="B5058" t="str">
            <v>Piran</v>
          </cell>
        </row>
        <row r="5059">
          <cell r="B5059" t="str">
            <v>Puconci</v>
          </cell>
        </row>
        <row r="5060">
          <cell r="B5060" t="str">
            <v>Radenci</v>
          </cell>
        </row>
        <row r="5061">
          <cell r="B5061" t="str">
            <v>Ravne na Koroškem</v>
          </cell>
        </row>
        <row r="5062">
          <cell r="B5062" t="str">
            <v>Šentjur</v>
          </cell>
        </row>
        <row r="5063">
          <cell r="B5063" t="str">
            <v>Vipava</v>
          </cell>
        </row>
        <row r="5064">
          <cell r="B5064" t="str">
            <v>Dobrovnik</v>
          </cell>
        </row>
        <row r="5065">
          <cell r="B5065" t="str">
            <v>Hodoš</v>
          </cell>
        </row>
        <row r="5066">
          <cell r="B5066" t="str">
            <v>Polzela</v>
          </cell>
        </row>
        <row r="5067">
          <cell r="B5067" t="str">
            <v>Sveti Andraž v Slovenskih Goricah</v>
          </cell>
        </row>
        <row r="5068">
          <cell r="B5068" t="str">
            <v>Žalec</v>
          </cell>
        </row>
        <row r="5069">
          <cell r="B5069" t="str">
            <v>Žirovnica</v>
          </cell>
        </row>
        <row r="5070">
          <cell r="B5070" t="str">
            <v>Tišina</v>
          </cell>
        </row>
        <row r="5071">
          <cell r="B5071" t="str">
            <v>Celje</v>
          </cell>
        </row>
        <row r="5072">
          <cell r="B5072" t="str">
            <v>Cerknica</v>
          </cell>
        </row>
        <row r="5073">
          <cell r="B5073" t="str">
            <v>Dobrepolje</v>
          </cell>
        </row>
        <row r="5074">
          <cell r="B5074" t="str">
            <v>Dobrova-Polhov Gradec</v>
          </cell>
        </row>
        <row r="5075">
          <cell r="B5075" t="str">
            <v>Domžale</v>
          </cell>
        </row>
        <row r="5076">
          <cell r="B5076" t="str">
            <v>Gornja Radgona</v>
          </cell>
        </row>
        <row r="5077">
          <cell r="B5077" t="str">
            <v>Ilirska Bistrica</v>
          </cell>
        </row>
        <row r="5078">
          <cell r="B5078" t="str">
            <v>Komen</v>
          </cell>
        </row>
        <row r="5079">
          <cell r="B5079" t="str">
            <v>Kranj</v>
          </cell>
        </row>
        <row r="5080">
          <cell r="B5080" t="str">
            <v>Ljutomer</v>
          </cell>
        </row>
        <row r="5081">
          <cell r="B5081" t="str">
            <v>Metlika</v>
          </cell>
        </row>
        <row r="5082">
          <cell r="B5082" t="str">
            <v>Moravče</v>
          </cell>
        </row>
        <row r="5083">
          <cell r="B5083" t="str">
            <v>Nazarje</v>
          </cell>
        </row>
        <row r="5084">
          <cell r="B5084" t="str">
            <v>Pesnica</v>
          </cell>
        </row>
        <row r="5085">
          <cell r="B5085" t="str">
            <v>Ptuj</v>
          </cell>
        </row>
        <row r="5086">
          <cell r="B5086" t="str">
            <v>Sevnica</v>
          </cell>
        </row>
        <row r="5087">
          <cell r="B5087" t="str">
            <v>Starše</v>
          </cell>
        </row>
        <row r="5088">
          <cell r="B5088" t="str">
            <v>Šentilj</v>
          </cell>
        </row>
        <row r="5089">
          <cell r="B5089" t="str">
            <v>Škofljica</v>
          </cell>
        </row>
        <row r="5090">
          <cell r="B5090" t="str">
            <v>Šmarje pri Jelšah</v>
          </cell>
        </row>
        <row r="5091">
          <cell r="B5091" t="str">
            <v>Trebnje</v>
          </cell>
        </row>
        <row r="5092">
          <cell r="B5092" t="str">
            <v>Tržič</v>
          </cell>
        </row>
        <row r="5093">
          <cell r="B5093" t="str">
            <v>Turnišče</v>
          </cell>
        </row>
        <row r="5094">
          <cell r="B5094" t="str">
            <v>Velenje</v>
          </cell>
        </row>
        <row r="5095">
          <cell r="B5095" t="str">
            <v>Železniki</v>
          </cell>
        </row>
        <row r="5096">
          <cell r="B5096" t="str">
            <v>Kostel</v>
          </cell>
        </row>
        <row r="5097">
          <cell r="B5097" t="str">
            <v>Razkrižje</v>
          </cell>
        </row>
        <row r="5098">
          <cell r="B5098" t="str">
            <v>Trnovska Vas</v>
          </cell>
        </row>
        <row r="5099">
          <cell r="B5099" t="str">
            <v>Veržej</v>
          </cell>
        </row>
        <row r="5100">
          <cell r="B5100" t="str">
            <v>Vransko</v>
          </cell>
        </row>
        <row r="5101">
          <cell r="B5101" t="str">
            <v>Žetale</v>
          </cell>
        </row>
        <row r="5102">
          <cell r="B5102" t="str">
            <v>Šmartno pri Litiji</v>
          </cell>
        </row>
        <row r="5103">
          <cell r="B5103" t="str">
            <v>Cirkulane</v>
          </cell>
        </row>
        <row r="5104">
          <cell r="B5104" t="str">
            <v>Sveta Trojica v Slovenskih Goricah</v>
          </cell>
        </row>
        <row r="5105">
          <cell r="B5105" t="str">
            <v>Sveti Tomaž</v>
          </cell>
        </row>
        <row r="5106">
          <cell r="B5106" t="str">
            <v>Log-Dragomer</v>
          </cell>
        </row>
        <row r="5107">
          <cell r="B5107" t="str">
            <v>Mirna</v>
          </cell>
        </row>
        <row r="5108">
          <cell r="B5108" t="str">
            <v>Brda</v>
          </cell>
        </row>
        <row r="5109">
          <cell r="B5109" t="str">
            <v>Črna na Koroškem</v>
          </cell>
        </row>
        <row r="5110">
          <cell r="B5110" t="str">
            <v>Dol pri Ljubljani</v>
          </cell>
        </row>
        <row r="5111">
          <cell r="B5111" t="str">
            <v>Gorišnica</v>
          </cell>
        </row>
        <row r="5112">
          <cell r="B5112" t="str">
            <v>Kidričevo</v>
          </cell>
        </row>
        <row r="5113">
          <cell r="B5113" t="str">
            <v>Kozje</v>
          </cell>
        </row>
        <row r="5114">
          <cell r="B5114" t="str">
            <v>Loška Dolina</v>
          </cell>
        </row>
        <row r="5115">
          <cell r="B5115" t="str">
            <v>Luče</v>
          </cell>
        </row>
        <row r="5116">
          <cell r="B5116" t="str">
            <v>Lukovica</v>
          </cell>
        </row>
        <row r="5117">
          <cell r="B5117" t="str">
            <v>Mežica</v>
          </cell>
        </row>
        <row r="5118">
          <cell r="B5118" t="str">
            <v>Mozirje</v>
          </cell>
        </row>
        <row r="5119">
          <cell r="B5119" t="str">
            <v>Murska Sobota</v>
          </cell>
        </row>
        <row r="5120">
          <cell r="B5120" t="str">
            <v>Naklo</v>
          </cell>
        </row>
        <row r="5121">
          <cell r="B5121" t="str">
            <v>Novo Mesto</v>
          </cell>
        </row>
        <row r="5122">
          <cell r="B5122" t="str">
            <v>Osilnica</v>
          </cell>
        </row>
        <row r="5123">
          <cell r="B5123" t="str">
            <v>Semič</v>
          </cell>
        </row>
        <row r="5124">
          <cell r="B5124" t="str">
            <v>Sveti Jurij</v>
          </cell>
        </row>
        <row r="5125">
          <cell r="B5125" t="str">
            <v>Šmartno ob Paki</v>
          </cell>
        </row>
        <row r="5126">
          <cell r="B5126" t="str">
            <v>Šoštanj</v>
          </cell>
        </row>
        <row r="5127">
          <cell r="B5127" t="str">
            <v>Zagorje ob Savi</v>
          </cell>
        </row>
        <row r="5128">
          <cell r="B5128" t="str">
            <v>Benedikt</v>
          </cell>
        </row>
        <row r="5129">
          <cell r="B5129" t="str">
            <v>Cerkvenjak</v>
          </cell>
        </row>
        <row r="5130">
          <cell r="B5130" t="str">
            <v>Hajdina</v>
          </cell>
        </row>
        <row r="5131">
          <cell r="B5131" t="str">
            <v>Horjul</v>
          </cell>
        </row>
        <row r="5132">
          <cell r="B5132" t="str">
            <v>Križevci</v>
          </cell>
        </row>
        <row r="5133">
          <cell r="B5133" t="str">
            <v>Prebold</v>
          </cell>
        </row>
        <row r="5134">
          <cell r="B5134" t="str">
            <v>Solčava</v>
          </cell>
        </row>
        <row r="5135">
          <cell r="B5135" t="str">
            <v>Mokronog-Trebelno</v>
          </cell>
        </row>
        <row r="5136">
          <cell r="B5136" t="str">
            <v>Cerklje na Gorenjskem</v>
          </cell>
        </row>
        <row r="5137">
          <cell r="B5137" t="str">
            <v>Cerkno</v>
          </cell>
        </row>
        <row r="5138">
          <cell r="B5138" t="str">
            <v>Črnomelj</v>
          </cell>
        </row>
        <row r="5139">
          <cell r="B5139" t="str">
            <v>Gornji Grad</v>
          </cell>
        </row>
        <row r="5140">
          <cell r="B5140" t="str">
            <v>Lendava</v>
          </cell>
        </row>
        <row r="5141">
          <cell r="B5141" t="str">
            <v>Ormož</v>
          </cell>
        </row>
        <row r="5142">
          <cell r="B5142" t="str">
            <v>Rače-Fram</v>
          </cell>
        </row>
        <row r="5143">
          <cell r="B5143" t="str">
            <v>Radlje ob Dravi</v>
          </cell>
        </row>
        <row r="5144">
          <cell r="B5144" t="str">
            <v>Rogaška Slatina</v>
          </cell>
        </row>
        <row r="5145">
          <cell r="B5145" t="str">
            <v>Ruše</v>
          </cell>
        </row>
        <row r="5146">
          <cell r="B5146" t="str">
            <v>Šenčur</v>
          </cell>
        </row>
        <row r="5147">
          <cell r="B5147" t="str">
            <v>Šentjernej</v>
          </cell>
        </row>
        <row r="5148">
          <cell r="B5148" t="str">
            <v>Štore</v>
          </cell>
        </row>
        <row r="5149">
          <cell r="B5149" t="str">
            <v>Vodice</v>
          </cell>
        </row>
        <row r="5150">
          <cell r="B5150" t="str">
            <v>Vojnik</v>
          </cell>
        </row>
        <row r="5151">
          <cell r="B5151" t="str">
            <v>Vrhnika</v>
          </cell>
        </row>
        <row r="5152">
          <cell r="B5152" t="str">
            <v>Dobrna</v>
          </cell>
        </row>
        <row r="5153">
          <cell r="B5153" t="str">
            <v>Grad</v>
          </cell>
        </row>
        <row r="5154">
          <cell r="B5154" t="str">
            <v>Komenda</v>
          </cell>
        </row>
        <row r="5155">
          <cell r="B5155" t="str">
            <v>Šempeter-Vrtojba</v>
          </cell>
        </row>
        <row r="5156">
          <cell r="B5156" t="str">
            <v>Kosanjevica na Krki</v>
          </cell>
        </row>
        <row r="5157">
          <cell r="B5157" t="str">
            <v>Šmarješke Toplice</v>
          </cell>
        </row>
        <row r="5158">
          <cell r="B5158" t="str">
            <v>Gorje</v>
          </cell>
        </row>
        <row r="5159">
          <cell r="B5159" t="str">
            <v>Rečica ob Savinji</v>
          </cell>
        </row>
        <row r="5160">
          <cell r="B5160" t="str">
            <v>Beltinci</v>
          </cell>
        </row>
        <row r="5161">
          <cell r="B5161" t="str">
            <v>Duplek</v>
          </cell>
        </row>
        <row r="5162">
          <cell r="B5162" t="str">
            <v>Hrpelje-Kozina</v>
          </cell>
        </row>
        <row r="5163">
          <cell r="B5163" t="str">
            <v>Kamnik</v>
          </cell>
        </row>
        <row r="5164">
          <cell r="B5164" t="str">
            <v>Koper</v>
          </cell>
        </row>
        <row r="5165">
          <cell r="B5165" t="str">
            <v>Krško</v>
          </cell>
        </row>
        <row r="5166">
          <cell r="B5166" t="str">
            <v>Kungota</v>
          </cell>
        </row>
        <row r="5167">
          <cell r="B5167" t="str">
            <v>Kuzma</v>
          </cell>
        </row>
        <row r="5168">
          <cell r="B5168" t="str">
            <v>Ljubno</v>
          </cell>
        </row>
        <row r="5169">
          <cell r="B5169" t="str">
            <v>Logatec</v>
          </cell>
        </row>
        <row r="5170">
          <cell r="B5170" t="str">
            <v>Rogašovci</v>
          </cell>
        </row>
        <row r="5171">
          <cell r="B5171" t="str">
            <v>Slovenj Gradec</v>
          </cell>
        </row>
        <row r="5172">
          <cell r="B5172" t="str">
            <v>Škofja Loka</v>
          </cell>
        </row>
        <row r="5173">
          <cell r="B5173" t="str">
            <v>Tolmin</v>
          </cell>
        </row>
        <row r="5174">
          <cell r="B5174" t="str">
            <v>Vuzenica</v>
          </cell>
        </row>
        <row r="5175">
          <cell r="B5175" t="str">
            <v>Zreče</v>
          </cell>
        </row>
        <row r="5176">
          <cell r="B5176" t="str">
            <v>Lovrenc na Pohorju</v>
          </cell>
        </row>
        <row r="5177">
          <cell r="B5177" t="str">
            <v>Miklavž na Dravskem Polju</v>
          </cell>
        </row>
        <row r="5178">
          <cell r="B5178" t="str">
            <v>Žužemberk</v>
          </cell>
        </row>
        <row r="5179">
          <cell r="B5179" t="str">
            <v>Središče ob Dravi</v>
          </cell>
        </row>
        <row r="5180">
          <cell r="B5180" t="str">
            <v>Prešovský kraj</v>
          </cell>
        </row>
        <row r="5181">
          <cell r="B5181" t="str">
            <v>Trnavský kraj</v>
          </cell>
        </row>
        <row r="5182">
          <cell r="B5182" t="str">
            <v>Košický kraj</v>
          </cell>
        </row>
        <row r="5183">
          <cell r="B5183" t="str">
            <v>Banskobystrický kraj</v>
          </cell>
        </row>
        <row r="5184">
          <cell r="B5184" t="str">
            <v>Nitriansky kraj</v>
          </cell>
        </row>
        <row r="5185">
          <cell r="B5185" t="str">
            <v>Žilinský kraj</v>
          </cell>
        </row>
        <row r="5186">
          <cell r="B5186" t="str">
            <v>Bratislavský kraj</v>
          </cell>
        </row>
        <row r="5187">
          <cell r="B5187" t="str">
            <v>Trenčiansky kraj</v>
          </cell>
        </row>
        <row r="5188">
          <cell r="B5188" t="str">
            <v>North Western</v>
          </cell>
        </row>
        <row r="5189">
          <cell r="B5189" t="str">
            <v>Southern</v>
          </cell>
        </row>
        <row r="5190">
          <cell r="B5190" t="str">
            <v>Northern</v>
          </cell>
        </row>
        <row r="5191">
          <cell r="B5191" t="str">
            <v>Eastern</v>
          </cell>
        </row>
        <row r="5192">
          <cell r="B5192" t="str">
            <v>Western Area (Freetown)</v>
          </cell>
        </row>
        <row r="5193">
          <cell r="B5193" t="str">
            <v>Acquaviva</v>
          </cell>
        </row>
        <row r="5194">
          <cell r="B5194" t="str">
            <v>Fiorentino</v>
          </cell>
        </row>
        <row r="5195">
          <cell r="B5195" t="str">
            <v>Domagnano</v>
          </cell>
        </row>
        <row r="5196">
          <cell r="B5196" t="str">
            <v>Borgo Maggiore</v>
          </cell>
        </row>
        <row r="5197">
          <cell r="B5197" t="str">
            <v>Montegiardino</v>
          </cell>
        </row>
        <row r="5198">
          <cell r="B5198" t="str">
            <v>Chiesanuova</v>
          </cell>
        </row>
        <row r="5199">
          <cell r="B5199" t="str">
            <v>Faetano</v>
          </cell>
        </row>
        <row r="5200">
          <cell r="B5200" t="str">
            <v>Serravalle</v>
          </cell>
        </row>
        <row r="5201">
          <cell r="B5201" t="str">
            <v>San Marino</v>
          </cell>
        </row>
        <row r="5202">
          <cell r="B5202" t="str">
            <v>Thiès</v>
          </cell>
        </row>
        <row r="5203">
          <cell r="B5203" t="str">
            <v>Sédhiou</v>
          </cell>
        </row>
        <row r="5204">
          <cell r="B5204" t="str">
            <v>Dakar</v>
          </cell>
        </row>
        <row r="5205">
          <cell r="B5205" t="str">
            <v>Kolda</v>
          </cell>
        </row>
        <row r="5206">
          <cell r="B5206" t="str">
            <v>Saint-Louis</v>
          </cell>
        </row>
        <row r="5207">
          <cell r="B5207" t="str">
            <v>Fatick</v>
          </cell>
        </row>
        <row r="5208">
          <cell r="B5208" t="str">
            <v>Kaffrine</v>
          </cell>
        </row>
        <row r="5209">
          <cell r="B5209" t="str">
            <v>Ziguinchor</v>
          </cell>
        </row>
        <row r="5210">
          <cell r="B5210" t="str">
            <v>Kaolack</v>
          </cell>
        </row>
        <row r="5211">
          <cell r="B5211" t="str">
            <v>Kédougou</v>
          </cell>
        </row>
        <row r="5212">
          <cell r="B5212" t="str">
            <v>Louga</v>
          </cell>
        </row>
        <row r="5213">
          <cell r="B5213" t="str">
            <v>Diourbel</v>
          </cell>
        </row>
        <row r="5214">
          <cell r="B5214" t="str">
            <v>Matam</v>
          </cell>
        </row>
        <row r="5215">
          <cell r="B5215" t="str">
            <v>Tambacounda</v>
          </cell>
        </row>
        <row r="5216">
          <cell r="B5216" t="str">
            <v>Galguduud</v>
          </cell>
        </row>
        <row r="5217">
          <cell r="B5217" t="str">
            <v>Bay</v>
          </cell>
        </row>
        <row r="5218">
          <cell r="B5218" t="str">
            <v>Jubbada Dhexe</v>
          </cell>
        </row>
        <row r="5219">
          <cell r="B5219" t="str">
            <v>Mudug</v>
          </cell>
        </row>
        <row r="5220">
          <cell r="B5220" t="str">
            <v>Sanaag</v>
          </cell>
        </row>
        <row r="5221">
          <cell r="B5221" t="str">
            <v>Shabeellaha Dhexe</v>
          </cell>
        </row>
        <row r="5222">
          <cell r="B5222" t="str">
            <v>Sool</v>
          </cell>
        </row>
        <row r="5223">
          <cell r="B5223" t="str">
            <v>Woqooyi Galbeed</v>
          </cell>
        </row>
        <row r="5224">
          <cell r="B5224" t="str">
            <v>Bakool</v>
          </cell>
        </row>
        <row r="5225">
          <cell r="B5225" t="str">
            <v>Bari</v>
          </cell>
        </row>
        <row r="5226">
          <cell r="B5226" t="str">
            <v>Hiiraan</v>
          </cell>
        </row>
        <row r="5227">
          <cell r="B5227" t="str">
            <v>Shabeellaha Hoose</v>
          </cell>
        </row>
        <row r="5228">
          <cell r="B5228" t="str">
            <v>Banaadir</v>
          </cell>
        </row>
        <row r="5229">
          <cell r="B5229" t="str">
            <v>Awdal</v>
          </cell>
        </row>
        <row r="5230">
          <cell r="B5230" t="str">
            <v>Gedo</v>
          </cell>
        </row>
        <row r="5231">
          <cell r="B5231" t="str">
            <v>Jubbada Hoose</v>
          </cell>
        </row>
        <row r="5232">
          <cell r="B5232" t="str">
            <v>Nugaal</v>
          </cell>
        </row>
        <row r="5233">
          <cell r="B5233" t="str">
            <v>Togdheer</v>
          </cell>
        </row>
        <row r="5234">
          <cell r="B5234" t="str">
            <v>Wanica</v>
          </cell>
        </row>
        <row r="5235">
          <cell r="B5235" t="str">
            <v>Commewijne</v>
          </cell>
        </row>
        <row r="5236">
          <cell r="B5236" t="str">
            <v>Marowijne</v>
          </cell>
        </row>
        <row r="5237">
          <cell r="B5237" t="str">
            <v>Saramacca</v>
          </cell>
        </row>
        <row r="5238">
          <cell r="B5238" t="str">
            <v>Coronie</v>
          </cell>
        </row>
        <row r="5239">
          <cell r="B5239" t="str">
            <v>Paramaribo</v>
          </cell>
        </row>
        <row r="5240">
          <cell r="B5240" t="str">
            <v>Brokopondo</v>
          </cell>
        </row>
        <row r="5241">
          <cell r="B5241" t="str">
            <v>Nickerie</v>
          </cell>
        </row>
        <row r="5242">
          <cell r="B5242" t="str">
            <v>Para</v>
          </cell>
        </row>
        <row r="5243">
          <cell r="B5243" t="str">
            <v>Sipaliwini</v>
          </cell>
        </row>
        <row r="5244">
          <cell r="B5244" t="str">
            <v>Western Bahr el  Ghazal</v>
          </cell>
        </row>
        <row r="5245">
          <cell r="B5245" t="str">
            <v>Upper Nile</v>
          </cell>
        </row>
        <row r="5246">
          <cell r="B5246" t="str">
            <v>Unity</v>
          </cell>
        </row>
        <row r="5247">
          <cell r="B5247" t="str">
            <v>Northern Bahr el Ghazal</v>
          </cell>
        </row>
        <row r="5248">
          <cell r="B5248" t="str">
            <v>Warrap</v>
          </cell>
        </row>
        <row r="5249">
          <cell r="B5249" t="str">
            <v>Eastern Equatoria</v>
          </cell>
        </row>
        <row r="5250">
          <cell r="B5250" t="str">
            <v>Central Equatoria</v>
          </cell>
        </row>
        <row r="5251">
          <cell r="B5251" t="str">
            <v>Western Equatoria</v>
          </cell>
        </row>
        <row r="5252">
          <cell r="B5252" t="str">
            <v>Jonglei</v>
          </cell>
        </row>
        <row r="5253">
          <cell r="B5253" t="str">
            <v>Lakes</v>
          </cell>
        </row>
        <row r="5254">
          <cell r="B5254" t="str">
            <v>São Tomé</v>
          </cell>
        </row>
        <row r="5255">
          <cell r="B5255" t="str">
            <v>Príncipe</v>
          </cell>
        </row>
        <row r="5256">
          <cell r="B5256" t="str">
            <v>Cuscatlán</v>
          </cell>
        </row>
        <row r="5257">
          <cell r="B5257" t="str">
            <v>San Salvador</v>
          </cell>
        </row>
        <row r="5258">
          <cell r="B5258" t="str">
            <v>Ahuachapán</v>
          </cell>
        </row>
        <row r="5259">
          <cell r="B5259" t="str">
            <v>Santa Ana</v>
          </cell>
        </row>
        <row r="5260">
          <cell r="B5260" t="str">
            <v>Sonsonate</v>
          </cell>
        </row>
        <row r="5261">
          <cell r="B5261" t="str">
            <v>La Paz</v>
          </cell>
        </row>
        <row r="5262">
          <cell r="B5262" t="str">
            <v>San Miguel</v>
          </cell>
        </row>
        <row r="5263">
          <cell r="B5263" t="str">
            <v>Cabañas</v>
          </cell>
        </row>
        <row r="5264">
          <cell r="B5264" t="str">
            <v>La Unión</v>
          </cell>
        </row>
        <row r="5265">
          <cell r="B5265" t="str">
            <v>Chalatenango</v>
          </cell>
        </row>
        <row r="5266">
          <cell r="B5266" t="str">
            <v>La Libertad</v>
          </cell>
        </row>
        <row r="5267">
          <cell r="B5267" t="str">
            <v>San Vicente</v>
          </cell>
        </row>
        <row r="5268">
          <cell r="B5268" t="str">
            <v>Morazán</v>
          </cell>
        </row>
        <row r="5269">
          <cell r="B5269" t="str">
            <v>Usulután</v>
          </cell>
        </row>
        <row r="5270">
          <cell r="B5270" t="str">
            <v>Dimashq</v>
          </cell>
        </row>
        <row r="5271">
          <cell r="B5271" t="str">
            <v>Idlib</v>
          </cell>
        </row>
        <row r="5272">
          <cell r="B5272" t="str">
            <v>Dayr az Zawr</v>
          </cell>
        </row>
        <row r="5273">
          <cell r="B5273" t="str">
            <v>Al Lādhiqīyah</v>
          </cell>
        </row>
        <row r="5274">
          <cell r="B5274" t="str">
            <v>Ar Raqqah</v>
          </cell>
        </row>
        <row r="5275">
          <cell r="B5275" t="str">
            <v>Al Qunayţirah</v>
          </cell>
        </row>
        <row r="5276">
          <cell r="B5276" t="str">
            <v>As Suwaydā'</v>
          </cell>
        </row>
        <row r="5277">
          <cell r="B5277" t="str">
            <v>Dar'ā</v>
          </cell>
        </row>
        <row r="5278">
          <cell r="B5278" t="str">
            <v>Ḩimş</v>
          </cell>
        </row>
        <row r="5279">
          <cell r="B5279" t="str">
            <v>Rīf Dimashq</v>
          </cell>
        </row>
        <row r="5280">
          <cell r="B5280" t="str">
            <v>Ţarţūs</v>
          </cell>
        </row>
        <row r="5281">
          <cell r="B5281" t="str">
            <v>Al Ḩasakah</v>
          </cell>
        </row>
        <row r="5282">
          <cell r="B5282" t="str">
            <v>Ḩalab</v>
          </cell>
        </row>
        <row r="5283">
          <cell r="B5283" t="str">
            <v>Ḩamāh</v>
          </cell>
        </row>
        <row r="5284">
          <cell r="B5284" t="str">
            <v>Manzini</v>
          </cell>
        </row>
        <row r="5285">
          <cell r="B5285" t="str">
            <v>Manzini</v>
          </cell>
        </row>
        <row r="5286">
          <cell r="B5286" t="str">
            <v>Shiselweni</v>
          </cell>
        </row>
        <row r="5287">
          <cell r="B5287" t="str">
            <v>Shiselweni</v>
          </cell>
        </row>
        <row r="5288">
          <cell r="B5288" t="str">
            <v>Lubombo</v>
          </cell>
        </row>
        <row r="5289">
          <cell r="B5289" t="str">
            <v>Lubombo</v>
          </cell>
        </row>
        <row r="5290">
          <cell r="B5290" t="str">
            <v>Hhohho</v>
          </cell>
        </row>
        <row r="5291">
          <cell r="B5291" t="str">
            <v>Hhohho</v>
          </cell>
        </row>
        <row r="5292">
          <cell r="B5292" t="str">
            <v>Lac</v>
          </cell>
        </row>
        <row r="5293">
          <cell r="B5293" t="str">
            <v>Al Buḩayrah</v>
          </cell>
        </row>
        <row r="5294">
          <cell r="B5294" t="str">
            <v>Māyū Kībbī ash Sharqī</v>
          </cell>
        </row>
        <row r="5295">
          <cell r="B5295" t="str">
            <v>Mayo-Kebbi-Est</v>
          </cell>
        </row>
        <row r="5296">
          <cell r="B5296" t="str">
            <v>Wadi Fira</v>
          </cell>
        </row>
        <row r="5297">
          <cell r="B5297" t="str">
            <v>Wādī Fīrā</v>
          </cell>
        </row>
        <row r="5298">
          <cell r="B5298" t="str">
            <v>Lūqūn ash Sharqī</v>
          </cell>
        </row>
        <row r="5299">
          <cell r="B5299" t="str">
            <v>Logone-Oriental</v>
          </cell>
        </row>
        <row r="5300">
          <cell r="B5300" t="str">
            <v>Sila</v>
          </cell>
        </row>
        <row r="5301">
          <cell r="B5301" t="str">
            <v>Sīlā</v>
          </cell>
        </row>
        <row r="5302">
          <cell r="B5302" t="str">
            <v>Būrkū</v>
          </cell>
        </row>
        <row r="5303">
          <cell r="B5303" t="str">
            <v>Borkou</v>
          </cell>
        </row>
        <row r="5304">
          <cell r="B5304" t="str">
            <v>Guéra</v>
          </cell>
        </row>
        <row r="5305">
          <cell r="B5305" t="str">
            <v>Qīrā</v>
          </cell>
        </row>
        <row r="5306">
          <cell r="B5306" t="str">
            <v>Tānjilī</v>
          </cell>
        </row>
        <row r="5307">
          <cell r="B5307" t="str">
            <v>Tandjilé</v>
          </cell>
        </row>
        <row r="5308">
          <cell r="B5308" t="str">
            <v>Tibastī</v>
          </cell>
        </row>
        <row r="5309">
          <cell r="B5309" t="str">
            <v>Tibesti</v>
          </cell>
        </row>
        <row r="5310">
          <cell r="B5310" t="str">
            <v>Baḩr al Ghazāl</v>
          </cell>
        </row>
        <row r="5311">
          <cell r="B5311" t="str">
            <v>Bahr el Ghazal</v>
          </cell>
        </row>
        <row r="5312">
          <cell r="B5312" t="str">
            <v>Shārī Bāqirmī</v>
          </cell>
        </row>
        <row r="5313">
          <cell r="B5313" t="str">
            <v>Chari-Baguirmi</v>
          </cell>
        </row>
        <row r="5314">
          <cell r="B5314" t="str">
            <v>Logone-Occidental</v>
          </cell>
        </row>
        <row r="5315">
          <cell r="B5315" t="str">
            <v>Lūqūn al Gharbī</v>
          </cell>
        </row>
        <row r="5316">
          <cell r="B5316" t="str">
            <v>Mandoul</v>
          </cell>
        </row>
        <row r="5317">
          <cell r="B5317" t="str">
            <v>Māndūl</v>
          </cell>
        </row>
        <row r="5318">
          <cell r="B5318" t="str">
            <v>Batha</v>
          </cell>
        </row>
        <row r="5319">
          <cell r="B5319" t="str">
            <v>Al Baţḩah</v>
          </cell>
        </row>
        <row r="5320">
          <cell r="B5320" t="str">
            <v>Ḩajjar Lamīs</v>
          </cell>
        </row>
        <row r="5321">
          <cell r="B5321" t="str">
            <v>Hadjer Lamis</v>
          </cell>
        </row>
        <row r="5322">
          <cell r="B5322" t="str">
            <v>Māyū Kībbī al Gharbī</v>
          </cell>
        </row>
        <row r="5323">
          <cell r="B5323" t="str">
            <v>Mayo-Kebbi-Ouest</v>
          </cell>
        </row>
        <row r="5324">
          <cell r="B5324" t="str">
            <v>Ennedi-Est</v>
          </cell>
        </row>
        <row r="5325">
          <cell r="B5325" t="str">
            <v>Ennedi-Ouest</v>
          </cell>
        </row>
        <row r="5326">
          <cell r="B5326" t="str">
            <v>Kānim</v>
          </cell>
        </row>
        <row r="5327">
          <cell r="B5327" t="str">
            <v>Kanem</v>
          </cell>
        </row>
        <row r="5328">
          <cell r="B5328" t="str">
            <v>Shārī al Awsaţ</v>
          </cell>
        </row>
        <row r="5329">
          <cell r="B5329" t="str">
            <v>Moyen-Chari</v>
          </cell>
        </row>
        <row r="5330">
          <cell r="B5330" t="str">
            <v>Madīnat Injamīnā</v>
          </cell>
        </row>
        <row r="5331">
          <cell r="B5331" t="str">
            <v>Ville de Ndjamena</v>
          </cell>
        </row>
        <row r="5332">
          <cell r="B5332" t="str">
            <v>Waddāy</v>
          </cell>
        </row>
        <row r="5333">
          <cell r="B5333" t="str">
            <v>Ouaddaï</v>
          </cell>
        </row>
        <row r="5334">
          <cell r="B5334" t="str">
            <v>Salamat</v>
          </cell>
        </row>
        <row r="5335">
          <cell r="B5335" t="str">
            <v>Salāmāt</v>
          </cell>
        </row>
        <row r="5336">
          <cell r="B5336" t="str">
            <v>Kara</v>
          </cell>
        </row>
        <row r="5337">
          <cell r="B5337" t="str">
            <v>Centrale</v>
          </cell>
        </row>
        <row r="5338">
          <cell r="B5338" t="str">
            <v>Plateaux</v>
          </cell>
        </row>
        <row r="5339">
          <cell r="B5339" t="str">
            <v>Savanes</v>
          </cell>
        </row>
        <row r="5340">
          <cell r="B5340" t="str">
            <v>Maritime (Région)</v>
          </cell>
        </row>
        <row r="5341">
          <cell r="B5341" t="str">
            <v>Krung Thep Maha Nakhon</v>
          </cell>
        </row>
        <row r="5342">
          <cell r="B5342" t="str">
            <v>Nong Khai</v>
          </cell>
        </row>
        <row r="5343">
          <cell r="B5343" t="str">
            <v>Lamphun</v>
          </cell>
        </row>
        <row r="5344">
          <cell r="B5344" t="str">
            <v>Chiang Rai</v>
          </cell>
        </row>
        <row r="5345">
          <cell r="B5345" t="str">
            <v>Tak</v>
          </cell>
        </row>
        <row r="5346">
          <cell r="B5346" t="str">
            <v>Ratchaburi</v>
          </cell>
        </row>
        <row r="5347">
          <cell r="B5347" t="str">
            <v>Prachuap Khiri Khan</v>
          </cell>
        </row>
        <row r="5348">
          <cell r="B5348" t="str">
            <v>Phangnga</v>
          </cell>
        </row>
        <row r="5349">
          <cell r="B5349" t="str">
            <v>Trang</v>
          </cell>
        </row>
        <row r="5350">
          <cell r="B5350" t="str">
            <v>Phatthalung</v>
          </cell>
        </row>
        <row r="5351">
          <cell r="B5351" t="str">
            <v>Lop Buri</v>
          </cell>
        </row>
        <row r="5352">
          <cell r="B5352" t="str">
            <v>Chachoengsao</v>
          </cell>
        </row>
        <row r="5353">
          <cell r="B5353" t="str">
            <v>Yasothon</v>
          </cell>
        </row>
        <row r="5354">
          <cell r="B5354" t="str">
            <v>Nong Bua Lam Phu</v>
          </cell>
        </row>
        <row r="5355">
          <cell r="B5355" t="str">
            <v>Kalasin</v>
          </cell>
        </row>
        <row r="5356">
          <cell r="B5356" t="str">
            <v>Nakhon Phanom</v>
          </cell>
        </row>
        <row r="5357">
          <cell r="B5357" t="str">
            <v>Phrae</v>
          </cell>
        </row>
        <row r="5358">
          <cell r="B5358" t="str">
            <v>Phichit</v>
          </cell>
        </row>
        <row r="5359">
          <cell r="B5359" t="str">
            <v>Nakhon Si Thammarat</v>
          </cell>
        </row>
        <row r="5360">
          <cell r="B5360" t="str">
            <v>Phatthaya</v>
          </cell>
        </row>
        <row r="5361">
          <cell r="B5361" t="str">
            <v>Phra Nakhon Si Ayutthaya</v>
          </cell>
        </row>
        <row r="5362">
          <cell r="B5362" t="str">
            <v>Chon Buri</v>
          </cell>
        </row>
        <row r="5363">
          <cell r="B5363" t="str">
            <v>Sakon Nakhon</v>
          </cell>
        </row>
        <row r="5364">
          <cell r="B5364" t="str">
            <v>Mukdahan</v>
          </cell>
        </row>
        <row r="5365">
          <cell r="B5365" t="str">
            <v>Lampang</v>
          </cell>
        </row>
        <row r="5366">
          <cell r="B5366" t="str">
            <v>Mae Hong Son</v>
          </cell>
        </row>
        <row r="5367">
          <cell r="B5367" t="str">
            <v>Uthai Thani</v>
          </cell>
        </row>
        <row r="5368">
          <cell r="B5368" t="str">
            <v>Ranong</v>
          </cell>
        </row>
        <row r="5369">
          <cell r="B5369" t="str">
            <v>Trat</v>
          </cell>
        </row>
        <row r="5370">
          <cell r="B5370" t="str">
            <v>Sa Kaeo</v>
          </cell>
        </row>
        <row r="5371">
          <cell r="B5371" t="str">
            <v>Amnat Charoen</v>
          </cell>
        </row>
        <row r="5372">
          <cell r="B5372" t="str">
            <v>Loei</v>
          </cell>
        </row>
        <row r="5373">
          <cell r="B5373" t="str">
            <v>Roi Et</v>
          </cell>
        </row>
        <row r="5374">
          <cell r="B5374" t="str">
            <v>Suphan Buri</v>
          </cell>
        </row>
        <row r="5375">
          <cell r="B5375" t="str">
            <v>Samut Sakhon</v>
          </cell>
        </row>
        <row r="5376">
          <cell r="B5376" t="str">
            <v>Surat Thani</v>
          </cell>
        </row>
        <row r="5377">
          <cell r="B5377" t="str">
            <v>Pathum Thani</v>
          </cell>
        </row>
        <row r="5378">
          <cell r="B5378" t="str">
            <v>Ang Thong</v>
          </cell>
        </row>
        <row r="5379">
          <cell r="B5379" t="str">
            <v>Chai Nat</v>
          </cell>
        </row>
        <row r="5380">
          <cell r="B5380" t="str">
            <v>Nakhon Ratchasima</v>
          </cell>
        </row>
        <row r="5381">
          <cell r="B5381" t="str">
            <v>Surin</v>
          </cell>
        </row>
        <row r="5382">
          <cell r="B5382" t="str">
            <v>Kanchanaburi</v>
          </cell>
        </row>
        <row r="5383">
          <cell r="B5383" t="str">
            <v>Nakhon Pathom</v>
          </cell>
        </row>
        <row r="5384">
          <cell r="B5384" t="str">
            <v>Phuket</v>
          </cell>
        </row>
        <row r="5385">
          <cell r="B5385" t="str">
            <v>Chumphon</v>
          </cell>
        </row>
        <row r="5386">
          <cell r="B5386" t="str">
            <v>Satun</v>
          </cell>
        </row>
        <row r="5387">
          <cell r="B5387" t="str">
            <v>Bueng Kan</v>
          </cell>
        </row>
        <row r="5388">
          <cell r="B5388" t="str">
            <v>Rayong</v>
          </cell>
        </row>
        <row r="5389">
          <cell r="B5389" t="str">
            <v>Chanthaburi</v>
          </cell>
        </row>
        <row r="5390">
          <cell r="B5390" t="str">
            <v>Nan</v>
          </cell>
        </row>
        <row r="5391">
          <cell r="B5391" t="str">
            <v>Phayao</v>
          </cell>
        </row>
        <row r="5392">
          <cell r="B5392" t="str">
            <v>Nakhon Sawan</v>
          </cell>
        </row>
        <row r="5393">
          <cell r="B5393" t="str">
            <v>Phitsanulok</v>
          </cell>
        </row>
        <row r="5394">
          <cell r="B5394" t="str">
            <v>Phetchabun</v>
          </cell>
        </row>
        <row r="5395">
          <cell r="B5395" t="str">
            <v>Pattani</v>
          </cell>
        </row>
        <row r="5396">
          <cell r="B5396" t="str">
            <v>Yala</v>
          </cell>
        </row>
        <row r="5397">
          <cell r="B5397" t="str">
            <v>Samut Prakan</v>
          </cell>
        </row>
        <row r="5398">
          <cell r="B5398" t="str">
            <v>Sing Buri</v>
          </cell>
        </row>
        <row r="5399">
          <cell r="B5399" t="str">
            <v>Saraburi</v>
          </cell>
        </row>
        <row r="5400">
          <cell r="B5400" t="str">
            <v>Ubon Ratchathani</v>
          </cell>
        </row>
        <row r="5401">
          <cell r="B5401" t="str">
            <v>Chaiyaphum</v>
          </cell>
        </row>
        <row r="5402">
          <cell r="B5402" t="str">
            <v>Udon Thani</v>
          </cell>
        </row>
        <row r="5403">
          <cell r="B5403" t="str">
            <v>Maha Sarakham</v>
          </cell>
        </row>
        <row r="5404">
          <cell r="B5404" t="str">
            <v>Samut Songkhram</v>
          </cell>
        </row>
        <row r="5405">
          <cell r="B5405" t="str">
            <v>Songkhla</v>
          </cell>
        </row>
        <row r="5406">
          <cell r="B5406" t="str">
            <v>Narathiwat</v>
          </cell>
        </row>
        <row r="5407">
          <cell r="B5407" t="str">
            <v>Nonthaburi</v>
          </cell>
        </row>
        <row r="5408">
          <cell r="B5408" t="str">
            <v>Prachin Buri</v>
          </cell>
        </row>
        <row r="5409">
          <cell r="B5409" t="str">
            <v>Nakhon Nayok</v>
          </cell>
        </row>
        <row r="5410">
          <cell r="B5410" t="str">
            <v>Buri Ram</v>
          </cell>
        </row>
        <row r="5411">
          <cell r="B5411" t="str">
            <v>Si Sa Ket</v>
          </cell>
        </row>
        <row r="5412">
          <cell r="B5412" t="str">
            <v>Khon Kaen</v>
          </cell>
        </row>
        <row r="5413">
          <cell r="B5413" t="str">
            <v>Chiang Mai</v>
          </cell>
        </row>
        <row r="5414">
          <cell r="B5414" t="str">
            <v>Uttaradit</v>
          </cell>
        </row>
        <row r="5415">
          <cell r="B5415" t="str">
            <v>Kamphaeng Phet</v>
          </cell>
        </row>
        <row r="5416">
          <cell r="B5416" t="str">
            <v>Sukhothai</v>
          </cell>
        </row>
        <row r="5417">
          <cell r="B5417" t="str">
            <v>Phetchaburi</v>
          </cell>
        </row>
        <row r="5418">
          <cell r="B5418" t="str">
            <v>Krabi</v>
          </cell>
        </row>
        <row r="5419">
          <cell r="B5419" t="str">
            <v>nohiyahoi tobei jumhurí</v>
          </cell>
        </row>
        <row r="5420">
          <cell r="B5420" t="str">
            <v>Khatlon</v>
          </cell>
        </row>
        <row r="5421">
          <cell r="B5421" t="str">
            <v>Sughd</v>
          </cell>
        </row>
        <row r="5422">
          <cell r="B5422" t="str">
            <v>Dushanbe</v>
          </cell>
        </row>
        <row r="5423">
          <cell r="B5423" t="str">
            <v>Kŭhistoni Badakhshon</v>
          </cell>
        </row>
        <row r="5424">
          <cell r="B5424" t="str">
            <v>Aileu</v>
          </cell>
        </row>
        <row r="5425">
          <cell r="B5425" t="str">
            <v>Aileu</v>
          </cell>
        </row>
        <row r="5426">
          <cell r="B5426" t="str">
            <v>Oé-Cusse Ambeno</v>
          </cell>
        </row>
        <row r="5427">
          <cell r="B5427" t="str">
            <v>Oekusi-Ambenu</v>
          </cell>
        </row>
        <row r="5428">
          <cell r="B5428" t="str">
            <v>Ermera</v>
          </cell>
        </row>
        <row r="5429">
          <cell r="B5429" t="str">
            <v>Ermera</v>
          </cell>
        </row>
        <row r="5430">
          <cell r="B5430" t="str">
            <v>Bobonaru</v>
          </cell>
        </row>
        <row r="5431">
          <cell r="B5431" t="str">
            <v>Bobonaro</v>
          </cell>
        </row>
        <row r="5432">
          <cell r="B5432" t="str">
            <v>Cova Lima</v>
          </cell>
        </row>
        <row r="5433">
          <cell r="B5433" t="str">
            <v>Kovalima</v>
          </cell>
        </row>
        <row r="5434">
          <cell r="B5434" t="str">
            <v>Manufahi</v>
          </cell>
        </row>
        <row r="5435">
          <cell r="B5435" t="str">
            <v>Manufahi</v>
          </cell>
        </row>
        <row r="5436">
          <cell r="B5436" t="str">
            <v>Ainaru</v>
          </cell>
        </row>
        <row r="5437">
          <cell r="B5437" t="str">
            <v>Ainaro</v>
          </cell>
        </row>
        <row r="5438">
          <cell r="B5438" t="str">
            <v>Baucau</v>
          </cell>
        </row>
        <row r="5439">
          <cell r="B5439" t="str">
            <v>Baukau</v>
          </cell>
        </row>
        <row r="5440">
          <cell r="B5440" t="str">
            <v>Lautein</v>
          </cell>
        </row>
        <row r="5441">
          <cell r="B5441" t="str">
            <v>Lautém</v>
          </cell>
        </row>
        <row r="5442">
          <cell r="B5442" t="str">
            <v>Viqueque</v>
          </cell>
        </row>
        <row r="5443">
          <cell r="B5443" t="str">
            <v>Vikeke</v>
          </cell>
        </row>
        <row r="5444">
          <cell r="B5444" t="str">
            <v>Díli</v>
          </cell>
        </row>
        <row r="5445">
          <cell r="B5445" t="str">
            <v>Díli</v>
          </cell>
        </row>
        <row r="5446">
          <cell r="B5446" t="str">
            <v>Likisá</v>
          </cell>
        </row>
        <row r="5447">
          <cell r="B5447" t="str">
            <v>Liquiça</v>
          </cell>
        </row>
        <row r="5448">
          <cell r="B5448" t="str">
            <v>Manatutu</v>
          </cell>
        </row>
        <row r="5449">
          <cell r="B5449" t="str">
            <v>Manatuto</v>
          </cell>
        </row>
        <row r="5450">
          <cell r="B5450" t="str">
            <v>Balkan</v>
          </cell>
        </row>
        <row r="5451">
          <cell r="B5451" t="str">
            <v>Ahal</v>
          </cell>
        </row>
        <row r="5452">
          <cell r="B5452" t="str">
            <v>Aşgabat</v>
          </cell>
        </row>
        <row r="5453">
          <cell r="B5453" t="str">
            <v>Daşoguz</v>
          </cell>
        </row>
        <row r="5454">
          <cell r="B5454" t="str">
            <v>Lebap</v>
          </cell>
        </row>
        <row r="5455">
          <cell r="B5455" t="str">
            <v>Mary</v>
          </cell>
        </row>
        <row r="5456">
          <cell r="B5456" t="str">
            <v>L'Ariana</v>
          </cell>
        </row>
        <row r="5457">
          <cell r="B5457" t="str">
            <v>Nabeul</v>
          </cell>
        </row>
        <row r="5458">
          <cell r="B5458" t="str">
            <v>Tozeur</v>
          </cell>
        </row>
        <row r="5459">
          <cell r="B5459" t="str">
            <v>Siliana</v>
          </cell>
        </row>
        <row r="5460">
          <cell r="B5460" t="str">
            <v>Kairouan</v>
          </cell>
        </row>
        <row r="5461">
          <cell r="B5461" t="str">
            <v>Monastir</v>
          </cell>
        </row>
        <row r="5462">
          <cell r="B5462" t="str">
            <v>Tataouine</v>
          </cell>
        </row>
        <row r="5463">
          <cell r="B5463" t="str">
            <v>Bizerte</v>
          </cell>
        </row>
        <row r="5464">
          <cell r="B5464" t="str">
            <v>Sousse</v>
          </cell>
        </row>
        <row r="5465">
          <cell r="B5465" t="str">
            <v>Gafsa</v>
          </cell>
        </row>
        <row r="5466">
          <cell r="B5466" t="str">
            <v>Le Kef</v>
          </cell>
        </row>
        <row r="5467">
          <cell r="B5467" t="str">
            <v>Ben Arous</v>
          </cell>
        </row>
        <row r="5468">
          <cell r="B5468" t="str">
            <v>Kasserine</v>
          </cell>
        </row>
        <row r="5469">
          <cell r="B5469" t="str">
            <v>Sidi Bouzid</v>
          </cell>
        </row>
        <row r="5470">
          <cell r="B5470" t="str">
            <v>Mahdia</v>
          </cell>
        </row>
        <row r="5471">
          <cell r="B5471" t="str">
            <v>Kébili</v>
          </cell>
        </row>
        <row r="5472">
          <cell r="B5472" t="str">
            <v>Tunis</v>
          </cell>
        </row>
        <row r="5473">
          <cell r="B5473" t="str">
            <v>La Manouba</v>
          </cell>
        </row>
        <row r="5474">
          <cell r="B5474" t="str">
            <v>Béja</v>
          </cell>
        </row>
        <row r="5475">
          <cell r="B5475" t="str">
            <v>Sfax</v>
          </cell>
        </row>
        <row r="5476">
          <cell r="B5476" t="str">
            <v>Gabès</v>
          </cell>
        </row>
        <row r="5477">
          <cell r="B5477" t="str">
            <v>Médenine</v>
          </cell>
        </row>
        <row r="5478">
          <cell r="B5478" t="str">
            <v>Zaghouan</v>
          </cell>
        </row>
        <row r="5479">
          <cell r="B5479" t="str">
            <v>Jendouba</v>
          </cell>
        </row>
        <row r="5480">
          <cell r="B5480" t="str">
            <v>Ha'apai</v>
          </cell>
        </row>
        <row r="5481">
          <cell r="B5481" t="str">
            <v>Ha'apai</v>
          </cell>
        </row>
        <row r="5482">
          <cell r="B5482" t="str">
            <v>Niuas</v>
          </cell>
        </row>
        <row r="5483">
          <cell r="B5483" t="str">
            <v>Niuas</v>
          </cell>
        </row>
        <row r="5484">
          <cell r="B5484" t="str">
            <v>Tongatapu</v>
          </cell>
        </row>
        <row r="5485">
          <cell r="B5485" t="str">
            <v>Tongatapu</v>
          </cell>
        </row>
        <row r="5486">
          <cell r="B5486" t="str">
            <v>'Eua</v>
          </cell>
        </row>
        <row r="5487">
          <cell r="B5487" t="str">
            <v>'Eua</v>
          </cell>
        </row>
        <row r="5488">
          <cell r="B5488" t="str">
            <v>Vava'u</v>
          </cell>
        </row>
        <row r="5489">
          <cell r="B5489" t="str">
            <v>Vava'u</v>
          </cell>
        </row>
        <row r="5490">
          <cell r="B5490" t="str">
            <v>Bolu</v>
          </cell>
        </row>
        <row r="5491">
          <cell r="B5491" t="str">
            <v>Kayseri</v>
          </cell>
        </row>
        <row r="5492">
          <cell r="B5492" t="str">
            <v>Kocaeli</v>
          </cell>
        </row>
        <row r="5493">
          <cell r="B5493" t="str">
            <v>Malatya</v>
          </cell>
        </row>
        <row r="5494">
          <cell r="B5494" t="str">
            <v>Sivas</v>
          </cell>
        </row>
        <row r="5495">
          <cell r="B5495" t="str">
            <v>Aksaray</v>
          </cell>
        </row>
        <row r="5496">
          <cell r="B5496" t="str">
            <v>Kırıkkale</v>
          </cell>
        </row>
        <row r="5497">
          <cell r="B5497" t="str">
            <v>Şırnak</v>
          </cell>
        </row>
        <row r="5498">
          <cell r="B5498" t="str">
            <v>İstanbul</v>
          </cell>
        </row>
        <row r="5499">
          <cell r="B5499" t="str">
            <v>Mardin</v>
          </cell>
        </row>
        <row r="5500">
          <cell r="B5500" t="str">
            <v>Muş</v>
          </cell>
        </row>
        <row r="5501">
          <cell r="B5501" t="str">
            <v>Sinop</v>
          </cell>
        </row>
        <row r="5502">
          <cell r="B5502" t="str">
            <v>Yozgat</v>
          </cell>
        </row>
        <row r="5503">
          <cell r="B5503" t="str">
            <v>Bayburt</v>
          </cell>
        </row>
        <row r="5504">
          <cell r="B5504" t="str">
            <v>Ardahan</v>
          </cell>
        </row>
        <row r="5505">
          <cell r="B5505" t="str">
            <v>Yalova</v>
          </cell>
        </row>
        <row r="5506">
          <cell r="B5506" t="str">
            <v>Karabük</v>
          </cell>
        </row>
        <row r="5507">
          <cell r="B5507" t="str">
            <v>Afyonkarahisar</v>
          </cell>
        </row>
        <row r="5508">
          <cell r="B5508" t="str">
            <v>Artvin</v>
          </cell>
        </row>
        <row r="5509">
          <cell r="B5509" t="str">
            <v>Burdur</v>
          </cell>
        </row>
        <row r="5510">
          <cell r="B5510" t="str">
            <v>Edirne</v>
          </cell>
        </row>
        <row r="5511">
          <cell r="B5511" t="str">
            <v>Erzurum</v>
          </cell>
        </row>
        <row r="5512">
          <cell r="B5512" t="str">
            <v>Gaziantep</v>
          </cell>
        </row>
        <row r="5513">
          <cell r="B5513" t="str">
            <v>Gümüşhane</v>
          </cell>
        </row>
        <row r="5514">
          <cell r="B5514" t="str">
            <v>Kırşehir</v>
          </cell>
        </row>
        <row r="5515">
          <cell r="B5515" t="str">
            <v>Manisa</v>
          </cell>
        </row>
        <row r="5516">
          <cell r="B5516" t="str">
            <v>Siirt</v>
          </cell>
        </row>
        <row r="5517">
          <cell r="B5517" t="str">
            <v>Zonguldak</v>
          </cell>
        </row>
        <row r="5518">
          <cell r="B5518" t="str">
            <v>Karaman</v>
          </cell>
        </row>
        <row r="5519">
          <cell r="B5519" t="str">
            <v>Adıyaman</v>
          </cell>
        </row>
        <row r="5520">
          <cell r="B5520" t="str">
            <v>Amasya</v>
          </cell>
        </row>
        <row r="5521">
          <cell r="B5521" t="str">
            <v>Bilecik</v>
          </cell>
        </row>
        <row r="5522">
          <cell r="B5522" t="str">
            <v>Bitlis</v>
          </cell>
        </row>
        <row r="5523">
          <cell r="B5523" t="str">
            <v>Çanakkale</v>
          </cell>
        </row>
        <row r="5524">
          <cell r="B5524" t="str">
            <v>Kütahya</v>
          </cell>
        </row>
        <row r="5525">
          <cell r="B5525" t="str">
            <v>Ordu</v>
          </cell>
        </row>
        <row r="5526">
          <cell r="B5526" t="str">
            <v>Tokat</v>
          </cell>
        </row>
        <row r="5527">
          <cell r="B5527" t="str">
            <v>Trabzon</v>
          </cell>
        </row>
        <row r="5528">
          <cell r="B5528" t="str">
            <v>Tunceli</v>
          </cell>
        </row>
        <row r="5529">
          <cell r="B5529" t="str">
            <v>Osmaniye</v>
          </cell>
        </row>
        <row r="5530">
          <cell r="B5530" t="str">
            <v>Balıkesir</v>
          </cell>
        </row>
        <row r="5531">
          <cell r="B5531" t="str">
            <v>Çankırı</v>
          </cell>
        </row>
        <row r="5532">
          <cell r="B5532" t="str">
            <v>Hakkâri</v>
          </cell>
        </row>
        <row r="5533">
          <cell r="B5533" t="str">
            <v>Hatay</v>
          </cell>
        </row>
        <row r="5534">
          <cell r="B5534" t="str">
            <v>Isparta</v>
          </cell>
        </row>
        <row r="5535">
          <cell r="B5535" t="str">
            <v>İzmir</v>
          </cell>
        </row>
        <row r="5536">
          <cell r="B5536" t="str">
            <v>Kastamonu</v>
          </cell>
        </row>
        <row r="5537">
          <cell r="B5537" t="str">
            <v>Bartın</v>
          </cell>
        </row>
        <row r="5538">
          <cell r="B5538" t="str">
            <v>Adana</v>
          </cell>
        </row>
        <row r="5539">
          <cell r="B5539" t="str">
            <v>Bursa</v>
          </cell>
        </row>
        <row r="5540">
          <cell r="B5540" t="str">
            <v>Çorum</v>
          </cell>
        </row>
        <row r="5541">
          <cell r="B5541" t="str">
            <v>Denizli</v>
          </cell>
        </row>
        <row r="5542">
          <cell r="B5542" t="str">
            <v>Diyarbakır</v>
          </cell>
        </row>
        <row r="5543">
          <cell r="B5543" t="str">
            <v>Erzincan</v>
          </cell>
        </row>
        <row r="5544">
          <cell r="B5544" t="str">
            <v>Giresun</v>
          </cell>
        </row>
        <row r="5545">
          <cell r="B5545" t="str">
            <v>Mersin</v>
          </cell>
        </row>
        <row r="5546">
          <cell r="B5546" t="str">
            <v>Kahramanmaraş</v>
          </cell>
        </row>
        <row r="5547">
          <cell r="B5547" t="str">
            <v>Sakarya</v>
          </cell>
        </row>
        <row r="5548">
          <cell r="B5548" t="str">
            <v>Van</v>
          </cell>
        </row>
        <row r="5549">
          <cell r="B5549" t="str">
            <v>Batman</v>
          </cell>
        </row>
        <row r="5550">
          <cell r="B5550" t="str">
            <v>Kırklareli</v>
          </cell>
        </row>
        <row r="5551">
          <cell r="B5551" t="str">
            <v>Nevşehir</v>
          </cell>
        </row>
        <row r="5552">
          <cell r="B5552" t="str">
            <v>Rize</v>
          </cell>
        </row>
        <row r="5553">
          <cell r="B5553" t="str">
            <v>Samsun</v>
          </cell>
        </row>
        <row r="5554">
          <cell r="B5554" t="str">
            <v>Şanlıurfa</v>
          </cell>
        </row>
        <row r="5555">
          <cell r="B5555" t="str">
            <v>Uşak</v>
          </cell>
        </row>
        <row r="5556">
          <cell r="B5556" t="str">
            <v>Iğdır</v>
          </cell>
        </row>
        <row r="5557">
          <cell r="B5557" t="str">
            <v>Düzce</v>
          </cell>
        </row>
        <row r="5558">
          <cell r="B5558" t="str">
            <v>Ağrı</v>
          </cell>
        </row>
        <row r="5559">
          <cell r="B5559" t="str">
            <v>Ankara</v>
          </cell>
        </row>
        <row r="5560">
          <cell r="B5560" t="str">
            <v>Antalya</v>
          </cell>
        </row>
        <row r="5561">
          <cell r="B5561" t="str">
            <v>Aydın</v>
          </cell>
        </row>
        <row r="5562">
          <cell r="B5562" t="str">
            <v>Bingöl</v>
          </cell>
        </row>
        <row r="5563">
          <cell r="B5563" t="str">
            <v>Elazığ</v>
          </cell>
        </row>
        <row r="5564">
          <cell r="B5564" t="str">
            <v>Eskişehir</v>
          </cell>
        </row>
        <row r="5565">
          <cell r="B5565" t="str">
            <v>Kars</v>
          </cell>
        </row>
        <row r="5566">
          <cell r="B5566" t="str">
            <v>Konya</v>
          </cell>
        </row>
        <row r="5567">
          <cell r="B5567" t="str">
            <v>Muğla</v>
          </cell>
        </row>
        <row r="5568">
          <cell r="B5568" t="str">
            <v>Niğde</v>
          </cell>
        </row>
        <row r="5569">
          <cell r="B5569" t="str">
            <v>Tekirdağ</v>
          </cell>
        </row>
        <row r="5570">
          <cell r="B5570" t="str">
            <v>Kilis</v>
          </cell>
        </row>
        <row r="5571">
          <cell r="B5571" t="str">
            <v>Tobago</v>
          </cell>
        </row>
        <row r="5572">
          <cell r="B5572" t="str">
            <v>Mayaro-Rio Claro</v>
          </cell>
        </row>
        <row r="5573">
          <cell r="B5573" t="str">
            <v>Penal-Debe</v>
          </cell>
        </row>
        <row r="5574">
          <cell r="B5574" t="str">
            <v>Siparia</v>
          </cell>
        </row>
        <row r="5575">
          <cell r="B5575" t="str">
            <v>Arima</v>
          </cell>
        </row>
        <row r="5576">
          <cell r="B5576" t="str">
            <v>Diego Martin</v>
          </cell>
        </row>
        <row r="5577">
          <cell r="B5577" t="str">
            <v>Point Fortin</v>
          </cell>
        </row>
        <row r="5578">
          <cell r="B5578" t="str">
            <v>Tunapuna-Piarco</v>
          </cell>
        </row>
        <row r="5579">
          <cell r="B5579" t="str">
            <v>Couva-Tabaquite-Talparo</v>
          </cell>
        </row>
        <row r="5580">
          <cell r="B5580" t="str">
            <v>Princes Town</v>
          </cell>
        </row>
        <row r="5581">
          <cell r="B5581" t="str">
            <v>San Juan-Laventille</v>
          </cell>
        </row>
        <row r="5582">
          <cell r="B5582" t="str">
            <v>Chaguanas</v>
          </cell>
        </row>
        <row r="5583">
          <cell r="B5583" t="str">
            <v>Sangre Grande</v>
          </cell>
        </row>
        <row r="5584">
          <cell r="B5584" t="str">
            <v>Port of Spain</v>
          </cell>
        </row>
        <row r="5585">
          <cell r="B5585" t="str">
            <v>San Fernando</v>
          </cell>
        </row>
        <row r="5586">
          <cell r="B5586" t="str">
            <v>Nukufetau</v>
          </cell>
        </row>
        <row r="5587">
          <cell r="B5587" t="str">
            <v>Nanumaga</v>
          </cell>
        </row>
        <row r="5588">
          <cell r="B5588" t="str">
            <v>Funafuti</v>
          </cell>
        </row>
        <row r="5589">
          <cell r="B5589" t="str">
            <v>Nanumea</v>
          </cell>
        </row>
        <row r="5590">
          <cell r="B5590" t="str">
            <v>Nui</v>
          </cell>
        </row>
        <row r="5591">
          <cell r="B5591" t="str">
            <v>Niutao</v>
          </cell>
        </row>
        <row r="5592">
          <cell r="B5592" t="str">
            <v>Vaitupu</v>
          </cell>
        </row>
        <row r="5593">
          <cell r="B5593" t="str">
            <v>Nukulaelae</v>
          </cell>
        </row>
        <row r="5594">
          <cell r="B5594" t="str">
            <v>Kinmen</v>
          </cell>
        </row>
        <row r="5595">
          <cell r="B5595" t="str">
            <v>Lienchiang</v>
          </cell>
        </row>
        <row r="5596">
          <cell r="B5596" t="str">
            <v>Taichung</v>
          </cell>
        </row>
        <row r="5597">
          <cell r="B5597" t="str">
            <v>Tainan</v>
          </cell>
        </row>
        <row r="5598">
          <cell r="B5598" t="str">
            <v>Taoyuan</v>
          </cell>
        </row>
        <row r="5599">
          <cell r="B5599" t="str">
            <v>New Taipei</v>
          </cell>
        </row>
        <row r="5600">
          <cell r="B5600" t="str">
            <v>Kaohsiung</v>
          </cell>
        </row>
        <row r="5601">
          <cell r="B5601" t="str">
            <v>Taitung</v>
          </cell>
        </row>
        <row r="5602">
          <cell r="B5602" t="str">
            <v>Chiayi</v>
          </cell>
        </row>
        <row r="5603">
          <cell r="B5603" t="str">
            <v>Chiayi</v>
          </cell>
        </row>
        <row r="5604">
          <cell r="B5604" t="str">
            <v>Hualien</v>
          </cell>
        </row>
        <row r="5605">
          <cell r="B5605" t="str">
            <v>Hsinchu</v>
          </cell>
        </row>
        <row r="5606">
          <cell r="B5606" t="str">
            <v>Penghu</v>
          </cell>
        </row>
        <row r="5607">
          <cell r="B5607" t="str">
            <v>Pingtung</v>
          </cell>
        </row>
        <row r="5608">
          <cell r="B5608" t="str">
            <v>Taipei</v>
          </cell>
        </row>
        <row r="5609">
          <cell r="B5609" t="str">
            <v>Changhua</v>
          </cell>
        </row>
        <row r="5610">
          <cell r="B5610" t="str">
            <v>Yilan</v>
          </cell>
        </row>
        <row r="5611">
          <cell r="B5611" t="str">
            <v>Yunlin</v>
          </cell>
        </row>
        <row r="5612">
          <cell r="B5612" t="str">
            <v>Nantou</v>
          </cell>
        </row>
        <row r="5613">
          <cell r="B5613" t="str">
            <v>Hsinchu</v>
          </cell>
        </row>
        <row r="5614">
          <cell r="B5614" t="str">
            <v>Miaoli</v>
          </cell>
        </row>
        <row r="5615">
          <cell r="B5615" t="str">
            <v>Keelung</v>
          </cell>
        </row>
        <row r="5616">
          <cell r="B5616" t="str">
            <v>Songwe</v>
          </cell>
        </row>
        <row r="5617">
          <cell r="B5617" t="str">
            <v>Songwe</v>
          </cell>
        </row>
        <row r="5618">
          <cell r="B5618" t="str">
            <v>Dar es Salaam</v>
          </cell>
        </row>
        <row r="5619">
          <cell r="B5619" t="str">
            <v>Iringa</v>
          </cell>
        </row>
        <row r="5620">
          <cell r="B5620" t="str">
            <v>Kagera</v>
          </cell>
        </row>
        <row r="5621">
          <cell r="B5621" t="str">
            <v>Zanzibar North</v>
          </cell>
        </row>
        <row r="5622">
          <cell r="B5622" t="str">
            <v>Kaskazini Unguja</v>
          </cell>
        </row>
        <row r="5623">
          <cell r="B5623" t="str">
            <v>Arusha</v>
          </cell>
        </row>
        <row r="5624">
          <cell r="B5624" t="str">
            <v>Lindi</v>
          </cell>
        </row>
        <row r="5625">
          <cell r="B5625" t="str">
            <v>Zanzibar West</v>
          </cell>
        </row>
        <row r="5626">
          <cell r="B5626" t="str">
            <v>Mjini Magharibi</v>
          </cell>
        </row>
        <row r="5627">
          <cell r="B5627" t="str">
            <v>Singida</v>
          </cell>
        </row>
        <row r="5628">
          <cell r="B5628" t="str">
            <v>Coast</v>
          </cell>
        </row>
        <row r="5629">
          <cell r="B5629" t="str">
            <v>Pwani</v>
          </cell>
        </row>
        <row r="5630">
          <cell r="B5630" t="str">
            <v>Tanga</v>
          </cell>
        </row>
        <row r="5631">
          <cell r="B5631" t="str">
            <v>Pemba South</v>
          </cell>
        </row>
        <row r="5632">
          <cell r="B5632" t="str">
            <v>Kusini Pemba</v>
          </cell>
        </row>
        <row r="5633">
          <cell r="B5633" t="str">
            <v>Mtwara</v>
          </cell>
        </row>
        <row r="5634">
          <cell r="B5634" t="str">
            <v>Zanzibar South</v>
          </cell>
        </row>
        <row r="5635">
          <cell r="B5635" t="str">
            <v>Kusini Unguja</v>
          </cell>
        </row>
        <row r="5636">
          <cell r="B5636" t="str">
            <v>Ruvuma</v>
          </cell>
        </row>
        <row r="5637">
          <cell r="B5637" t="str">
            <v>Tabora</v>
          </cell>
        </row>
        <row r="5638">
          <cell r="B5638" t="str">
            <v>Geita</v>
          </cell>
        </row>
        <row r="5639">
          <cell r="B5639" t="str">
            <v>Katavi</v>
          </cell>
        </row>
        <row r="5640">
          <cell r="B5640" t="str">
            <v>Njombe</v>
          </cell>
        </row>
        <row r="5641">
          <cell r="B5641" t="str">
            <v>Simiyu</v>
          </cell>
        </row>
        <row r="5642">
          <cell r="B5642" t="str">
            <v>Dodoma</v>
          </cell>
        </row>
        <row r="5643">
          <cell r="B5643" t="str">
            <v>Kigoma</v>
          </cell>
        </row>
        <row r="5644">
          <cell r="B5644" t="str">
            <v>Kilimanjaro</v>
          </cell>
        </row>
        <row r="5645">
          <cell r="B5645" t="str">
            <v>Morogoro</v>
          </cell>
        </row>
        <row r="5646">
          <cell r="B5646" t="str">
            <v>Mwanza</v>
          </cell>
        </row>
        <row r="5647">
          <cell r="B5647" t="str">
            <v>Mara</v>
          </cell>
        </row>
        <row r="5648">
          <cell r="B5648" t="str">
            <v>Shinyanga</v>
          </cell>
        </row>
        <row r="5649">
          <cell r="B5649" t="str">
            <v>Kaskazini Pemba</v>
          </cell>
        </row>
        <row r="5650">
          <cell r="B5650" t="str">
            <v>Pemba North</v>
          </cell>
        </row>
        <row r="5651">
          <cell r="B5651" t="str">
            <v>Mbeya</v>
          </cell>
        </row>
        <row r="5652">
          <cell r="B5652" t="str">
            <v>Rukwa</v>
          </cell>
        </row>
        <row r="5653">
          <cell r="B5653" t="str">
            <v>Manyara</v>
          </cell>
        </row>
        <row r="5654">
          <cell r="B5654" t="str">
            <v>Luhanska oblast</v>
          </cell>
        </row>
        <row r="5655">
          <cell r="B5655" t="str">
            <v>Zakarpatska oblast</v>
          </cell>
        </row>
        <row r="5656">
          <cell r="B5656" t="str">
            <v>Zaporizka oblast</v>
          </cell>
        </row>
        <row r="5657">
          <cell r="B5657" t="str">
            <v>Kyivska oblast</v>
          </cell>
        </row>
        <row r="5658">
          <cell r="B5658" t="str">
            <v>Kirovohradska oblast</v>
          </cell>
        </row>
        <row r="5659">
          <cell r="B5659" t="str">
            <v>Sumska oblast</v>
          </cell>
        </row>
        <row r="5660">
          <cell r="B5660" t="str">
            <v>Vinnytska oblast</v>
          </cell>
        </row>
        <row r="5661">
          <cell r="B5661" t="str">
            <v>Kharkivska oblast</v>
          </cell>
        </row>
        <row r="5662">
          <cell r="B5662" t="str">
            <v>Chernihivska oblast</v>
          </cell>
        </row>
        <row r="5663">
          <cell r="B5663" t="str">
            <v>Dnipropetrovska oblast</v>
          </cell>
        </row>
        <row r="5664">
          <cell r="B5664" t="str">
            <v>Mykolaivska oblast</v>
          </cell>
        </row>
        <row r="5665">
          <cell r="B5665" t="str">
            <v>Rivnenska oblast</v>
          </cell>
        </row>
        <row r="5666">
          <cell r="B5666" t="str">
            <v>Cherkaska oblast</v>
          </cell>
        </row>
        <row r="5667">
          <cell r="B5667" t="str">
            <v>Ivano-Frankivska oblast</v>
          </cell>
        </row>
        <row r="5668">
          <cell r="B5668" t="str">
            <v>Odeska oblast</v>
          </cell>
        </row>
        <row r="5669">
          <cell r="B5669" t="str">
            <v>Chernivetska oblast</v>
          </cell>
        </row>
        <row r="5670">
          <cell r="B5670" t="str">
            <v>Sevastopol</v>
          </cell>
        </row>
        <row r="5671">
          <cell r="B5671" t="str">
            <v>Poltavska oblast</v>
          </cell>
        </row>
        <row r="5672">
          <cell r="B5672" t="str">
            <v>Donetska oblast</v>
          </cell>
        </row>
        <row r="5673">
          <cell r="B5673" t="str">
            <v>Avtonomna Respublika Krym</v>
          </cell>
        </row>
        <row r="5674">
          <cell r="B5674" t="str">
            <v>Lvivska oblast</v>
          </cell>
        </row>
        <row r="5675">
          <cell r="B5675" t="str">
            <v>Zhytomyrska oblast</v>
          </cell>
        </row>
        <row r="5676">
          <cell r="B5676" t="str">
            <v>Kyiv</v>
          </cell>
        </row>
        <row r="5677">
          <cell r="B5677" t="str">
            <v>Khmelnytska oblast</v>
          </cell>
        </row>
        <row r="5678">
          <cell r="B5678" t="str">
            <v>Volynska oblast</v>
          </cell>
        </row>
        <row r="5679">
          <cell r="B5679" t="str">
            <v>Ternopilska oblast</v>
          </cell>
        </row>
        <row r="5680">
          <cell r="B5680" t="str">
            <v>Khersonska oblast</v>
          </cell>
        </row>
        <row r="5681">
          <cell r="B5681" t="str">
            <v>Western</v>
          </cell>
        </row>
        <row r="5682">
          <cell r="B5682" t="str">
            <v>Kabale</v>
          </cell>
        </row>
        <row r="5683">
          <cell r="B5683" t="str">
            <v>Kagadi</v>
          </cell>
        </row>
        <row r="5684">
          <cell r="B5684" t="str">
            <v>Kakumiro</v>
          </cell>
        </row>
        <row r="5685">
          <cell r="B5685" t="str">
            <v>Rubanda</v>
          </cell>
        </row>
        <row r="5686">
          <cell r="B5686" t="str">
            <v>Bunyangabu</v>
          </cell>
        </row>
        <row r="5687">
          <cell r="B5687" t="str">
            <v>Rukiga</v>
          </cell>
        </row>
        <row r="5688">
          <cell r="B5688" t="str">
            <v>Buhweju</v>
          </cell>
        </row>
        <row r="5689">
          <cell r="B5689" t="str">
            <v>Kikuube</v>
          </cell>
        </row>
        <row r="5690">
          <cell r="B5690" t="str">
            <v>Kiryandongo</v>
          </cell>
        </row>
        <row r="5691">
          <cell r="B5691" t="str">
            <v>Kyegegwa</v>
          </cell>
        </row>
        <row r="5692">
          <cell r="B5692" t="str">
            <v>Mitooma</v>
          </cell>
        </row>
        <row r="5693">
          <cell r="B5693" t="str">
            <v>Ntoroko</v>
          </cell>
        </row>
        <row r="5694">
          <cell r="B5694" t="str">
            <v>Rubirizi</v>
          </cell>
        </row>
        <row r="5695">
          <cell r="B5695" t="str">
            <v>Sheema</v>
          </cell>
        </row>
        <row r="5696">
          <cell r="B5696" t="str">
            <v>Bundibugyo</v>
          </cell>
        </row>
        <row r="5697">
          <cell r="B5697" t="str">
            <v>Hoima</v>
          </cell>
        </row>
        <row r="5698">
          <cell r="B5698" t="str">
            <v>Kyenjojo</v>
          </cell>
        </row>
        <row r="5699">
          <cell r="B5699" t="str">
            <v>Kiruhura</v>
          </cell>
        </row>
        <row r="5700">
          <cell r="B5700" t="str">
            <v>Ntungamo</v>
          </cell>
        </row>
        <row r="5701">
          <cell r="B5701" t="str">
            <v>Kamwenge</v>
          </cell>
        </row>
        <row r="5702">
          <cell r="B5702" t="str">
            <v>Buliisa</v>
          </cell>
        </row>
        <row r="5703">
          <cell r="B5703" t="str">
            <v>Kanungu</v>
          </cell>
        </row>
        <row r="5704">
          <cell r="B5704" t="str">
            <v>Ibanda</v>
          </cell>
        </row>
        <row r="5705">
          <cell r="B5705" t="str">
            <v>Isingiro</v>
          </cell>
        </row>
        <row r="5706">
          <cell r="B5706" t="str">
            <v>Kabarole</v>
          </cell>
        </row>
        <row r="5707">
          <cell r="B5707" t="str">
            <v>Kibaale</v>
          </cell>
        </row>
        <row r="5708">
          <cell r="B5708" t="str">
            <v>Masindi</v>
          </cell>
        </row>
        <row r="5709">
          <cell r="B5709" t="str">
            <v>Rukungiri</v>
          </cell>
        </row>
        <row r="5710">
          <cell r="B5710" t="str">
            <v>Bushenyi</v>
          </cell>
        </row>
        <row r="5711">
          <cell r="B5711" t="str">
            <v>Kasese</v>
          </cell>
        </row>
        <row r="5712">
          <cell r="B5712" t="str">
            <v>Kisoro</v>
          </cell>
        </row>
        <row r="5713">
          <cell r="B5713" t="str">
            <v>Mbarara</v>
          </cell>
        </row>
        <row r="5714">
          <cell r="B5714" t="str">
            <v>Central</v>
          </cell>
        </row>
        <row r="5715">
          <cell r="B5715" t="str">
            <v>Mpigi</v>
          </cell>
        </row>
        <row r="5716">
          <cell r="B5716" t="str">
            <v>Kalungu</v>
          </cell>
        </row>
        <row r="5717">
          <cell r="B5717" t="str">
            <v>Kyotera</v>
          </cell>
        </row>
        <row r="5718">
          <cell r="B5718" t="str">
            <v>Kyankwanzi</v>
          </cell>
        </row>
        <row r="5719">
          <cell r="B5719" t="str">
            <v>Lwengo</v>
          </cell>
        </row>
        <row r="5720">
          <cell r="B5720" t="str">
            <v>Kasanda</v>
          </cell>
        </row>
        <row r="5721">
          <cell r="B5721" t="str">
            <v>Luwero</v>
          </cell>
        </row>
        <row r="5722">
          <cell r="B5722" t="str">
            <v>Mubende</v>
          </cell>
        </row>
        <row r="5723">
          <cell r="B5723" t="str">
            <v>Kampala</v>
          </cell>
        </row>
        <row r="5724">
          <cell r="B5724" t="str">
            <v>Nakasongola</v>
          </cell>
        </row>
        <row r="5725">
          <cell r="B5725" t="str">
            <v>Rakai</v>
          </cell>
        </row>
        <row r="5726">
          <cell r="B5726" t="str">
            <v>Kayunga</v>
          </cell>
        </row>
        <row r="5727">
          <cell r="B5727" t="str">
            <v>Wakiso</v>
          </cell>
        </row>
        <row r="5728">
          <cell r="B5728" t="str">
            <v>Masaka</v>
          </cell>
        </row>
        <row r="5729">
          <cell r="B5729" t="str">
            <v>Mityana</v>
          </cell>
        </row>
        <row r="5730">
          <cell r="B5730" t="str">
            <v>Mukono</v>
          </cell>
        </row>
        <row r="5731">
          <cell r="B5731" t="str">
            <v>Sembabule</v>
          </cell>
        </row>
        <row r="5732">
          <cell r="B5732" t="str">
            <v>Lyantonde</v>
          </cell>
        </row>
        <row r="5733">
          <cell r="B5733" t="str">
            <v>Kiboga</v>
          </cell>
        </row>
        <row r="5734">
          <cell r="B5734" t="str">
            <v>Nakaseke</v>
          </cell>
        </row>
        <row r="5735">
          <cell r="B5735" t="str">
            <v>Buikwe</v>
          </cell>
        </row>
        <row r="5736">
          <cell r="B5736" t="str">
            <v>Bukomansibi</v>
          </cell>
        </row>
        <row r="5737">
          <cell r="B5737" t="str">
            <v>Butambala</v>
          </cell>
        </row>
        <row r="5738">
          <cell r="B5738" t="str">
            <v>Buvuma</v>
          </cell>
        </row>
        <row r="5739">
          <cell r="B5739" t="str">
            <v>Gomba</v>
          </cell>
        </row>
        <row r="5740">
          <cell r="B5740" t="str">
            <v>Kalangala</v>
          </cell>
        </row>
        <row r="5741">
          <cell r="B5741" t="str">
            <v>Eastern</v>
          </cell>
        </row>
        <row r="5742">
          <cell r="B5742" t="str">
            <v>Jinja</v>
          </cell>
        </row>
        <row r="5743">
          <cell r="B5743" t="str">
            <v>Mbale</v>
          </cell>
        </row>
        <row r="5744">
          <cell r="B5744" t="str">
            <v>Tororo</v>
          </cell>
        </row>
        <row r="5745">
          <cell r="B5745" t="str">
            <v>Butebo</v>
          </cell>
        </row>
        <row r="5746">
          <cell r="B5746" t="str">
            <v>Namisindwa</v>
          </cell>
        </row>
        <row r="5747">
          <cell r="B5747" t="str">
            <v>Manafwa</v>
          </cell>
        </row>
        <row r="5748">
          <cell r="B5748" t="str">
            <v>Namutumba</v>
          </cell>
        </row>
        <row r="5749">
          <cell r="B5749" t="str">
            <v>Bulambuli</v>
          </cell>
        </row>
        <row r="5750">
          <cell r="B5750" t="str">
            <v>Buyende</v>
          </cell>
        </row>
        <row r="5751">
          <cell r="B5751" t="str">
            <v>Kibuku</v>
          </cell>
        </row>
        <row r="5752">
          <cell r="B5752" t="str">
            <v>Kween</v>
          </cell>
        </row>
        <row r="5753">
          <cell r="B5753" t="str">
            <v>Luuka</v>
          </cell>
        </row>
        <row r="5754">
          <cell r="B5754" t="str">
            <v>Namayingo</v>
          </cell>
        </row>
        <row r="5755">
          <cell r="B5755" t="str">
            <v>Ngora</v>
          </cell>
        </row>
        <row r="5756">
          <cell r="B5756" t="str">
            <v>Serere</v>
          </cell>
        </row>
        <row r="5757">
          <cell r="B5757" t="str">
            <v>Bugweri</v>
          </cell>
        </row>
        <row r="5758">
          <cell r="B5758" t="str">
            <v>Kapelebyong</v>
          </cell>
        </row>
        <row r="5759">
          <cell r="B5759" t="str">
            <v>Pallisa</v>
          </cell>
        </row>
        <row r="5760">
          <cell r="B5760" t="str">
            <v>Busia</v>
          </cell>
        </row>
        <row r="5761">
          <cell r="B5761" t="str">
            <v>Katakwi</v>
          </cell>
        </row>
        <row r="5762">
          <cell r="B5762" t="str">
            <v>Kamuli</v>
          </cell>
        </row>
        <row r="5763">
          <cell r="B5763" t="str">
            <v>Kumi</v>
          </cell>
        </row>
        <row r="5764">
          <cell r="B5764" t="str">
            <v>Kaliro</v>
          </cell>
        </row>
        <row r="5765">
          <cell r="B5765" t="str">
            <v>Iganga</v>
          </cell>
        </row>
        <row r="5766">
          <cell r="B5766" t="str">
            <v>Kapchorwa</v>
          </cell>
        </row>
        <row r="5767">
          <cell r="B5767" t="str">
            <v>Kaberamaido</v>
          </cell>
        </row>
        <row r="5768">
          <cell r="B5768" t="str">
            <v>Mayuge</v>
          </cell>
        </row>
        <row r="5769">
          <cell r="B5769" t="str">
            <v>Sironko</v>
          </cell>
        </row>
        <row r="5770">
          <cell r="B5770" t="str">
            <v>Bududa</v>
          </cell>
        </row>
        <row r="5771">
          <cell r="B5771" t="str">
            <v>Bukedea</v>
          </cell>
        </row>
        <row r="5772">
          <cell r="B5772" t="str">
            <v>Butaleja</v>
          </cell>
        </row>
        <row r="5773">
          <cell r="B5773" t="str">
            <v>Amuria</v>
          </cell>
        </row>
        <row r="5774">
          <cell r="B5774" t="str">
            <v>Bukwa</v>
          </cell>
        </row>
        <row r="5775">
          <cell r="B5775" t="str">
            <v>Bugiri</v>
          </cell>
        </row>
        <row r="5776">
          <cell r="B5776" t="str">
            <v>Soroti</v>
          </cell>
        </row>
        <row r="5777">
          <cell r="B5777" t="str">
            <v>Budaka</v>
          </cell>
        </row>
        <row r="5778">
          <cell r="B5778" t="str">
            <v>Northern</v>
          </cell>
        </row>
        <row r="5779">
          <cell r="B5779" t="str">
            <v>Gulu</v>
          </cell>
        </row>
        <row r="5780">
          <cell r="B5780" t="str">
            <v>Pader</v>
          </cell>
        </row>
        <row r="5781">
          <cell r="B5781" t="str">
            <v>Koboko</v>
          </cell>
        </row>
        <row r="5782">
          <cell r="B5782" t="str">
            <v>Pakwach</v>
          </cell>
        </row>
        <row r="5783">
          <cell r="B5783" t="str">
            <v>Agago</v>
          </cell>
        </row>
        <row r="5784">
          <cell r="B5784" t="str">
            <v>Alebtong</v>
          </cell>
        </row>
        <row r="5785">
          <cell r="B5785" t="str">
            <v>Amudat</v>
          </cell>
        </row>
        <row r="5786">
          <cell r="B5786" t="str">
            <v>Kole</v>
          </cell>
        </row>
        <row r="5787">
          <cell r="B5787" t="str">
            <v>Lamwo</v>
          </cell>
        </row>
        <row r="5788">
          <cell r="B5788" t="str">
            <v>Napak</v>
          </cell>
        </row>
        <row r="5789">
          <cell r="B5789" t="str">
            <v>Nwoya</v>
          </cell>
        </row>
        <row r="5790">
          <cell r="B5790" t="str">
            <v>Otuke</v>
          </cell>
        </row>
        <row r="5791">
          <cell r="B5791" t="str">
            <v>Zombo</v>
          </cell>
        </row>
        <row r="5792">
          <cell r="B5792" t="str">
            <v>Kwania</v>
          </cell>
        </row>
        <row r="5793">
          <cell r="B5793" t="str">
            <v>Nabilatuk</v>
          </cell>
        </row>
        <row r="5794">
          <cell r="B5794" t="str">
            <v>Kotido</v>
          </cell>
        </row>
        <row r="5795">
          <cell r="B5795" t="str">
            <v>Moyo</v>
          </cell>
        </row>
        <row r="5796">
          <cell r="B5796" t="str">
            <v>Nebbi</v>
          </cell>
        </row>
        <row r="5797">
          <cell r="B5797" t="str">
            <v>Yumbe</v>
          </cell>
        </row>
        <row r="5798">
          <cell r="B5798" t="str">
            <v>Kaabong</v>
          </cell>
        </row>
        <row r="5799">
          <cell r="B5799" t="str">
            <v>Omoro</v>
          </cell>
        </row>
        <row r="5800">
          <cell r="B5800" t="str">
            <v>Adjumani</v>
          </cell>
        </row>
        <row r="5801">
          <cell r="B5801" t="str">
            <v>Moroto</v>
          </cell>
        </row>
        <row r="5802">
          <cell r="B5802" t="str">
            <v>Abim</v>
          </cell>
        </row>
        <row r="5803">
          <cell r="B5803" t="str">
            <v>Amolatar</v>
          </cell>
        </row>
        <row r="5804">
          <cell r="B5804" t="str">
            <v>Dokolo</v>
          </cell>
        </row>
        <row r="5805">
          <cell r="B5805" t="str">
            <v>Amuru</v>
          </cell>
        </row>
        <row r="5806">
          <cell r="B5806" t="str">
            <v>Maracha</v>
          </cell>
        </row>
        <row r="5807">
          <cell r="B5807" t="str">
            <v>Kitgum</v>
          </cell>
        </row>
        <row r="5808">
          <cell r="B5808" t="str">
            <v>Lira</v>
          </cell>
        </row>
        <row r="5809">
          <cell r="B5809" t="str">
            <v>Oyam</v>
          </cell>
        </row>
        <row r="5810">
          <cell r="B5810" t="str">
            <v>Apac</v>
          </cell>
        </row>
        <row r="5811">
          <cell r="B5811" t="str">
            <v>Arua</v>
          </cell>
        </row>
        <row r="5812">
          <cell r="B5812" t="str">
            <v>Nakapiripirit</v>
          </cell>
        </row>
        <row r="5813">
          <cell r="B5813" t="str">
            <v>Midway Islands</v>
          </cell>
        </row>
        <row r="5814">
          <cell r="B5814" t="str">
            <v>Howland Island</v>
          </cell>
        </row>
        <row r="5815">
          <cell r="B5815" t="str">
            <v>Jarvis Island</v>
          </cell>
        </row>
        <row r="5816">
          <cell r="B5816" t="str">
            <v>Wake Island</v>
          </cell>
        </row>
        <row r="5817">
          <cell r="B5817" t="str">
            <v>Kingman Reef</v>
          </cell>
        </row>
        <row r="5818">
          <cell r="B5818" t="str">
            <v>Navassa Island</v>
          </cell>
        </row>
        <row r="5819">
          <cell r="B5819" t="str">
            <v>Johnston Atoll</v>
          </cell>
        </row>
        <row r="5820">
          <cell r="B5820" t="str">
            <v>Baker Island</v>
          </cell>
        </row>
        <row r="5821">
          <cell r="B5821" t="str">
            <v>Palmyra Atoll</v>
          </cell>
        </row>
        <row r="5822">
          <cell r="B5822" t="str">
            <v>American Samoa (see also separate country code entry under AS)</v>
          </cell>
        </row>
        <row r="5823">
          <cell r="B5823" t="str">
            <v>Georgia</v>
          </cell>
        </row>
        <row r="5824">
          <cell r="B5824" t="str">
            <v>Kansas</v>
          </cell>
        </row>
        <row r="5825">
          <cell r="B5825" t="str">
            <v>Minnesota</v>
          </cell>
        </row>
        <row r="5826">
          <cell r="B5826" t="str">
            <v>Texas</v>
          </cell>
        </row>
        <row r="5827">
          <cell r="B5827" t="str">
            <v>United States Minor Outlying Islands (see also separate country code entry under UM)</v>
          </cell>
        </row>
        <row r="5828">
          <cell r="B5828" t="str">
            <v>Alaska</v>
          </cell>
        </row>
        <row r="5829">
          <cell r="B5829" t="str">
            <v>Alabama</v>
          </cell>
        </row>
        <row r="5830">
          <cell r="B5830" t="str">
            <v>Colorado</v>
          </cell>
        </row>
        <row r="5831">
          <cell r="B5831" t="str">
            <v>Kentucky</v>
          </cell>
        </row>
        <row r="5832">
          <cell r="B5832" t="str">
            <v>Northern Mariana Islands (see also separate country code entry under MP)</v>
          </cell>
        </row>
        <row r="5833">
          <cell r="B5833" t="str">
            <v>New York</v>
          </cell>
        </row>
        <row r="5834">
          <cell r="B5834" t="str">
            <v>Rhode Island</v>
          </cell>
        </row>
        <row r="5835">
          <cell r="B5835" t="str">
            <v>South Carolina</v>
          </cell>
        </row>
        <row r="5836">
          <cell r="B5836" t="str">
            <v>South Dakota</v>
          </cell>
        </row>
        <row r="5837">
          <cell r="B5837" t="str">
            <v>Washington</v>
          </cell>
        </row>
        <row r="5838">
          <cell r="B5838" t="str">
            <v>District of Columbia</v>
          </cell>
        </row>
        <row r="5839">
          <cell r="B5839" t="str">
            <v>Guam (see also separate country code entry under GU)</v>
          </cell>
        </row>
        <row r="5840">
          <cell r="B5840" t="str">
            <v>Iowa</v>
          </cell>
        </row>
        <row r="5841">
          <cell r="B5841" t="str">
            <v>Ohio</v>
          </cell>
        </row>
        <row r="5842">
          <cell r="B5842" t="str">
            <v>Oregon</v>
          </cell>
        </row>
        <row r="5843">
          <cell r="B5843" t="str">
            <v>California</v>
          </cell>
        </row>
        <row r="5844">
          <cell r="B5844" t="str">
            <v>Delaware</v>
          </cell>
        </row>
        <row r="5845">
          <cell r="B5845" t="str">
            <v>Hawaii</v>
          </cell>
        </row>
        <row r="5846">
          <cell r="B5846" t="str">
            <v>Massachusetts</v>
          </cell>
        </row>
        <row r="5847">
          <cell r="B5847" t="str">
            <v>Montana</v>
          </cell>
        </row>
        <row r="5848">
          <cell r="B5848" t="str">
            <v>North Carolina</v>
          </cell>
        </row>
        <row r="5849">
          <cell r="B5849" t="str">
            <v>Nebraska</v>
          </cell>
        </row>
        <row r="5850">
          <cell r="B5850" t="str">
            <v>New Jersey</v>
          </cell>
        </row>
        <row r="5851">
          <cell r="B5851" t="str">
            <v>Virgin Islands, U.S. (see also separate country code entry under VI)</v>
          </cell>
        </row>
        <row r="5852">
          <cell r="B5852" t="str">
            <v>Connecticut</v>
          </cell>
        </row>
        <row r="5853">
          <cell r="B5853" t="str">
            <v>Florida</v>
          </cell>
        </row>
        <row r="5854">
          <cell r="B5854" t="str">
            <v>Indiana</v>
          </cell>
        </row>
        <row r="5855">
          <cell r="B5855" t="str">
            <v>Oklahoma</v>
          </cell>
        </row>
        <row r="5856">
          <cell r="B5856" t="str">
            <v>Utah</v>
          </cell>
        </row>
        <row r="5857">
          <cell r="B5857" t="str">
            <v>Wisconsin</v>
          </cell>
        </row>
        <row r="5858">
          <cell r="B5858" t="str">
            <v>West Virginia</v>
          </cell>
        </row>
        <row r="5859">
          <cell r="B5859" t="str">
            <v>Idaho</v>
          </cell>
        </row>
        <row r="5860">
          <cell r="B5860" t="str">
            <v>Illinois</v>
          </cell>
        </row>
        <row r="5861">
          <cell r="B5861" t="str">
            <v>Maryland</v>
          </cell>
        </row>
        <row r="5862">
          <cell r="B5862" t="str">
            <v>Maine</v>
          </cell>
        </row>
        <row r="5863">
          <cell r="B5863" t="str">
            <v>Missouri</v>
          </cell>
        </row>
        <row r="5864">
          <cell r="B5864" t="str">
            <v>Mississippi</v>
          </cell>
        </row>
        <row r="5865">
          <cell r="B5865" t="str">
            <v>New Mexico</v>
          </cell>
        </row>
        <row r="5866">
          <cell r="B5866" t="str">
            <v>Pennsylvania</v>
          </cell>
        </row>
        <row r="5867">
          <cell r="B5867" t="str">
            <v>Vermont</v>
          </cell>
        </row>
        <row r="5868">
          <cell r="B5868" t="str">
            <v>Wyoming</v>
          </cell>
        </row>
        <row r="5869">
          <cell r="B5869" t="str">
            <v>Arizona</v>
          </cell>
        </row>
        <row r="5870">
          <cell r="B5870" t="str">
            <v>Louisiana</v>
          </cell>
        </row>
        <row r="5871">
          <cell r="B5871" t="str">
            <v>North Dakota</v>
          </cell>
        </row>
        <row r="5872">
          <cell r="B5872" t="str">
            <v>New Hampshire</v>
          </cell>
        </row>
        <row r="5873">
          <cell r="B5873" t="str">
            <v>Nevada</v>
          </cell>
        </row>
        <row r="5874">
          <cell r="B5874" t="str">
            <v>Virginia</v>
          </cell>
        </row>
        <row r="5875">
          <cell r="B5875" t="str">
            <v>Arkansas</v>
          </cell>
        </row>
        <row r="5876">
          <cell r="B5876" t="str">
            <v>Michigan</v>
          </cell>
        </row>
        <row r="5877">
          <cell r="B5877" t="str">
            <v>Puerto Rico (see also separate country code entry under PR)</v>
          </cell>
        </row>
        <row r="5878">
          <cell r="B5878" t="str">
            <v>Tennessee</v>
          </cell>
        </row>
        <row r="5879">
          <cell r="B5879" t="str">
            <v>Colonia</v>
          </cell>
        </row>
        <row r="5880">
          <cell r="B5880" t="str">
            <v>Lavalleja</v>
          </cell>
        </row>
        <row r="5881">
          <cell r="B5881" t="str">
            <v>Río Negro</v>
          </cell>
        </row>
        <row r="5882">
          <cell r="B5882" t="str">
            <v>Salto</v>
          </cell>
        </row>
        <row r="5883">
          <cell r="B5883" t="str">
            <v>Durazno</v>
          </cell>
        </row>
        <row r="5884">
          <cell r="B5884" t="str">
            <v>Florida</v>
          </cell>
        </row>
        <row r="5885">
          <cell r="B5885" t="str">
            <v>Flores</v>
          </cell>
        </row>
        <row r="5886">
          <cell r="B5886" t="str">
            <v>Rivera</v>
          </cell>
        </row>
        <row r="5887">
          <cell r="B5887" t="str">
            <v>Cerro Largo</v>
          </cell>
        </row>
        <row r="5888">
          <cell r="B5888" t="str">
            <v>Maldonado</v>
          </cell>
        </row>
        <row r="5889">
          <cell r="B5889" t="str">
            <v>Rocha</v>
          </cell>
        </row>
        <row r="5890">
          <cell r="B5890" t="str">
            <v>Tacuarembó</v>
          </cell>
        </row>
        <row r="5891">
          <cell r="B5891" t="str">
            <v>San José</v>
          </cell>
        </row>
        <row r="5892">
          <cell r="B5892" t="str">
            <v>Artigas</v>
          </cell>
        </row>
        <row r="5893">
          <cell r="B5893" t="str">
            <v>Paysandú</v>
          </cell>
        </row>
        <row r="5894">
          <cell r="B5894" t="str">
            <v>Soriano</v>
          </cell>
        </row>
        <row r="5895">
          <cell r="B5895" t="str">
            <v>Canelones</v>
          </cell>
        </row>
        <row r="5896">
          <cell r="B5896" t="str">
            <v>Montevideo</v>
          </cell>
        </row>
        <row r="5897">
          <cell r="B5897" t="str">
            <v>Treinta y Tres</v>
          </cell>
        </row>
        <row r="5898">
          <cell r="B5898" t="str">
            <v>Jizzax</v>
          </cell>
        </row>
        <row r="5899">
          <cell r="B5899" t="str">
            <v>Namangan</v>
          </cell>
        </row>
        <row r="5900">
          <cell r="B5900" t="str">
            <v>Farg‘ona</v>
          </cell>
        </row>
        <row r="5901">
          <cell r="B5901" t="str">
            <v>Qashqadaryo</v>
          </cell>
        </row>
        <row r="5902">
          <cell r="B5902" t="str">
            <v>Andijon</v>
          </cell>
        </row>
        <row r="5903">
          <cell r="B5903" t="str">
            <v>Qoraqalpog‘iston Respublikasi</v>
          </cell>
        </row>
        <row r="5904">
          <cell r="B5904" t="str">
            <v>Samarqand</v>
          </cell>
        </row>
        <row r="5905">
          <cell r="B5905" t="str">
            <v>Sirdaryo</v>
          </cell>
        </row>
        <row r="5906">
          <cell r="B5906" t="str">
            <v>Surxondaryo</v>
          </cell>
        </row>
        <row r="5907">
          <cell r="B5907" t="str">
            <v>Xorazm</v>
          </cell>
        </row>
        <row r="5908">
          <cell r="B5908" t="str">
            <v>Toshkent</v>
          </cell>
        </row>
        <row r="5909">
          <cell r="B5909" t="str">
            <v>Toshkent</v>
          </cell>
        </row>
        <row r="5910">
          <cell r="B5910" t="str">
            <v>Buxoro</v>
          </cell>
        </row>
        <row r="5911">
          <cell r="B5911" t="str">
            <v>Navoiy</v>
          </cell>
        </row>
        <row r="5912">
          <cell r="B5912" t="str">
            <v>Charlotte</v>
          </cell>
        </row>
        <row r="5913">
          <cell r="B5913" t="str">
            <v>Grenadines</v>
          </cell>
        </row>
        <row r="5914">
          <cell r="B5914" t="str">
            <v>Saint Andrew</v>
          </cell>
        </row>
        <row r="5915">
          <cell r="B5915" t="str">
            <v>Saint Patrick</v>
          </cell>
        </row>
        <row r="5916">
          <cell r="B5916" t="str">
            <v>Saint David</v>
          </cell>
        </row>
        <row r="5917">
          <cell r="B5917" t="str">
            <v>Saint George</v>
          </cell>
        </row>
        <row r="5918">
          <cell r="B5918" t="str">
            <v>Aragua</v>
          </cell>
        </row>
        <row r="5919">
          <cell r="B5919" t="str">
            <v>Portuguesa</v>
          </cell>
        </row>
        <row r="5920">
          <cell r="B5920" t="str">
            <v>Táchira</v>
          </cell>
        </row>
        <row r="5921">
          <cell r="B5921" t="str">
            <v>Bolívar</v>
          </cell>
        </row>
        <row r="5922">
          <cell r="B5922" t="str">
            <v>Cojedes</v>
          </cell>
        </row>
        <row r="5923">
          <cell r="B5923" t="str">
            <v>Falcón</v>
          </cell>
        </row>
        <row r="5924">
          <cell r="B5924" t="str">
            <v>Amazonas</v>
          </cell>
        </row>
        <row r="5925">
          <cell r="B5925" t="str">
            <v>Guárico</v>
          </cell>
        </row>
        <row r="5926">
          <cell r="B5926" t="str">
            <v>Lara</v>
          </cell>
        </row>
        <row r="5927">
          <cell r="B5927" t="str">
            <v>Nueva Esparta</v>
          </cell>
        </row>
        <row r="5928">
          <cell r="B5928" t="str">
            <v>Yaracuy</v>
          </cell>
        </row>
        <row r="5929">
          <cell r="B5929" t="str">
            <v>Apure</v>
          </cell>
        </row>
        <row r="5930">
          <cell r="B5930" t="str">
            <v>Delta Amacuro</v>
          </cell>
        </row>
        <row r="5931">
          <cell r="B5931" t="str">
            <v>Distrito Capital</v>
          </cell>
        </row>
        <row r="5932">
          <cell r="B5932" t="str">
            <v>Anzoátegui</v>
          </cell>
        </row>
        <row r="5933">
          <cell r="B5933" t="str">
            <v>Mérida</v>
          </cell>
        </row>
        <row r="5934">
          <cell r="B5934" t="str">
            <v>Monagas</v>
          </cell>
        </row>
        <row r="5935">
          <cell r="B5935" t="str">
            <v>Sucre</v>
          </cell>
        </row>
        <row r="5936">
          <cell r="B5936" t="str">
            <v>Trujillo</v>
          </cell>
        </row>
        <row r="5937">
          <cell r="B5937" t="str">
            <v>Dependencias Federales</v>
          </cell>
        </row>
        <row r="5938">
          <cell r="B5938" t="str">
            <v>Vargas</v>
          </cell>
        </row>
        <row r="5939">
          <cell r="B5939" t="str">
            <v>Barinas</v>
          </cell>
        </row>
        <row r="5940">
          <cell r="B5940" t="str">
            <v>Miranda</v>
          </cell>
        </row>
        <row r="5941">
          <cell r="B5941" t="str">
            <v>Carabobo</v>
          </cell>
        </row>
        <row r="5942">
          <cell r="B5942" t="str">
            <v>Zulia</v>
          </cell>
        </row>
        <row r="5943">
          <cell r="B5943" t="str">
            <v>Yên Bái</v>
          </cell>
        </row>
        <row r="5944">
          <cell r="B5944" t="str">
            <v>Ninh Bình</v>
          </cell>
        </row>
        <row r="5945">
          <cell r="B5945" t="str">
            <v>Nghệ An</v>
          </cell>
        </row>
        <row r="5946">
          <cell r="B5946" t="str">
            <v>Trà Vinh</v>
          </cell>
        </row>
        <row r="5947">
          <cell r="B5947" t="str">
            <v>Hà Nam</v>
          </cell>
        </row>
        <row r="5948">
          <cell r="B5948" t="str">
            <v>Thái Nguyên</v>
          </cell>
        </row>
        <row r="5949">
          <cell r="B5949" t="str">
            <v>Phú Yên</v>
          </cell>
        </row>
        <row r="5950">
          <cell r="B5950" t="str">
            <v>Ninh Thuận</v>
          </cell>
        </row>
        <row r="5951">
          <cell r="B5951" t="str">
            <v>Sóc Trăng</v>
          </cell>
        </row>
        <row r="5952">
          <cell r="B5952" t="str">
            <v>Bắc Giang</v>
          </cell>
        </row>
        <row r="5953">
          <cell r="B5953" t="str">
            <v>Bắc Ninh</v>
          </cell>
        </row>
        <row r="5954">
          <cell r="B5954" t="str">
            <v>Bình Phước</v>
          </cell>
        </row>
        <row r="5955">
          <cell r="B5955" t="str">
            <v>Hậu Giang</v>
          </cell>
        </row>
        <row r="5956">
          <cell r="B5956" t="str">
            <v>Lào Cai</v>
          </cell>
        </row>
        <row r="5957">
          <cell r="B5957" t="str">
            <v>Quảng Ninh</v>
          </cell>
        </row>
        <row r="5958">
          <cell r="B5958" t="str">
            <v>Thái Bình</v>
          </cell>
        </row>
        <row r="5959">
          <cell r="B5959" t="str">
            <v>Quảng Ngãi</v>
          </cell>
        </row>
        <row r="5960">
          <cell r="B5960" t="str">
            <v>Hưng Yên</v>
          </cell>
        </row>
        <row r="5961">
          <cell r="B5961" t="str">
            <v>Phú Thọ</v>
          </cell>
        </row>
        <row r="5962">
          <cell r="B5962" t="str">
            <v>Hà Tĩnh</v>
          </cell>
        </row>
        <row r="5963">
          <cell r="B5963" t="str">
            <v>Thừa Thiên-Huế</v>
          </cell>
        </row>
        <row r="5964">
          <cell r="B5964" t="str">
            <v>Đắk Lắk</v>
          </cell>
        </row>
        <row r="5965">
          <cell r="B5965" t="str">
            <v>Khánh Hòa</v>
          </cell>
        </row>
        <row r="5966">
          <cell r="B5966" t="str">
            <v>An Giang</v>
          </cell>
        </row>
        <row r="5967">
          <cell r="B5967" t="str">
            <v>Đồng Tháp</v>
          </cell>
        </row>
        <row r="5968">
          <cell r="B5968" t="str">
            <v>Sơn La</v>
          </cell>
        </row>
        <row r="5969">
          <cell r="B5969" t="str">
            <v>Hòa Bình</v>
          </cell>
        </row>
        <row r="5970">
          <cell r="B5970" t="str">
            <v>Quảng Trị</v>
          </cell>
        </row>
        <row r="5971">
          <cell r="B5971" t="str">
            <v>Kiến Giang</v>
          </cell>
        </row>
        <row r="5972">
          <cell r="B5972" t="str">
            <v>Hải Dương</v>
          </cell>
        </row>
        <row r="5973">
          <cell r="B5973" t="str">
            <v>Nam Định</v>
          </cell>
        </row>
        <row r="5974">
          <cell r="B5974" t="str">
            <v>Hai Phong</v>
          </cell>
        </row>
        <row r="5975">
          <cell r="B5975" t="str">
            <v>Ho Chi Minh</v>
          </cell>
        </row>
        <row r="5976">
          <cell r="B5976" t="str">
            <v>Lạng Sơn</v>
          </cell>
        </row>
        <row r="5977">
          <cell r="B5977" t="str">
            <v>Thanh Hóa</v>
          </cell>
        </row>
        <row r="5978">
          <cell r="B5978" t="str">
            <v>Quảng Bình</v>
          </cell>
        </row>
        <row r="5979">
          <cell r="B5979" t="str">
            <v>Bình Thuận</v>
          </cell>
        </row>
        <row r="5980">
          <cell r="B5980" t="str">
            <v>Bà Rịa - Vũng Tàu</v>
          </cell>
        </row>
        <row r="5981">
          <cell r="B5981" t="str">
            <v>Tiền Giang</v>
          </cell>
        </row>
        <row r="5982">
          <cell r="B5982" t="str">
            <v>Bến Tre</v>
          </cell>
        </row>
        <row r="5983">
          <cell r="B5983" t="str">
            <v>Bạc Liêu</v>
          </cell>
        </row>
        <row r="5984">
          <cell r="B5984" t="str">
            <v>Cà Mau</v>
          </cell>
        </row>
        <row r="5985">
          <cell r="B5985" t="str">
            <v>Vĩnh Phúc</v>
          </cell>
        </row>
        <row r="5986">
          <cell r="B5986" t="str">
            <v>Tuyên Quang</v>
          </cell>
        </row>
        <row r="5987">
          <cell r="B5987" t="str">
            <v>Gia Lai</v>
          </cell>
        </row>
        <row r="5988">
          <cell r="B5988" t="str">
            <v>Lâm Đồng</v>
          </cell>
        </row>
        <row r="5989">
          <cell r="B5989" t="str">
            <v>Tây Ninh</v>
          </cell>
        </row>
        <row r="5990">
          <cell r="B5990" t="str">
            <v>Đồng Nai</v>
          </cell>
        </row>
        <row r="5991">
          <cell r="B5991" t="str">
            <v>Bình Dương</v>
          </cell>
        </row>
        <row r="5992">
          <cell r="B5992" t="str">
            <v>Đắk Nông</v>
          </cell>
        </row>
        <row r="5993">
          <cell r="B5993" t="str">
            <v>Can Tho</v>
          </cell>
        </row>
        <row r="5994">
          <cell r="B5994" t="str">
            <v>Ha Noi</v>
          </cell>
        </row>
        <row r="5995">
          <cell r="B5995" t="str">
            <v>Lai Châu</v>
          </cell>
        </row>
        <row r="5996">
          <cell r="B5996" t="str">
            <v>Hà Giang</v>
          </cell>
        </row>
        <row r="5997">
          <cell r="B5997" t="str">
            <v>Cao Bằng</v>
          </cell>
        </row>
        <row r="5998">
          <cell r="B5998" t="str">
            <v>Quảng Nam</v>
          </cell>
        </row>
        <row r="5999">
          <cell r="B5999" t="str">
            <v>Kon Tum</v>
          </cell>
        </row>
        <row r="6000">
          <cell r="B6000" t="str">
            <v>Bình Định</v>
          </cell>
        </row>
        <row r="6001">
          <cell r="B6001" t="str">
            <v>Long An</v>
          </cell>
        </row>
        <row r="6002">
          <cell r="B6002" t="str">
            <v>Vĩnh Long</v>
          </cell>
        </row>
        <row r="6003">
          <cell r="B6003" t="str">
            <v>Bắc Kạn</v>
          </cell>
        </row>
        <row r="6004">
          <cell r="B6004" t="str">
            <v>Điện Biên</v>
          </cell>
        </row>
        <row r="6005">
          <cell r="B6005" t="str">
            <v>Da Nang</v>
          </cell>
        </row>
        <row r="6006">
          <cell r="B6006" t="str">
            <v>Shéfa</v>
          </cell>
        </row>
        <row r="6007">
          <cell r="B6007" t="str">
            <v>Shéfa</v>
          </cell>
        </row>
        <row r="6008">
          <cell r="B6008" t="str">
            <v>Malampa</v>
          </cell>
        </row>
        <row r="6009">
          <cell r="B6009" t="str">
            <v>Malampa</v>
          </cell>
        </row>
        <row r="6010">
          <cell r="B6010" t="str">
            <v>Pénama</v>
          </cell>
        </row>
        <row r="6011">
          <cell r="B6011" t="str">
            <v>Pénama</v>
          </cell>
        </row>
        <row r="6012">
          <cell r="B6012" t="str">
            <v>Sanma</v>
          </cell>
        </row>
        <row r="6013">
          <cell r="B6013" t="str">
            <v>Sanma</v>
          </cell>
        </row>
        <row r="6014">
          <cell r="B6014" t="str">
            <v>Torba</v>
          </cell>
        </row>
        <row r="6015">
          <cell r="B6015" t="str">
            <v>Torba</v>
          </cell>
        </row>
        <row r="6016">
          <cell r="B6016" t="str">
            <v>Taféa</v>
          </cell>
        </row>
        <row r="6017">
          <cell r="B6017" t="str">
            <v>Taféa</v>
          </cell>
        </row>
        <row r="6018">
          <cell r="B6018" t="str">
            <v>Alo</v>
          </cell>
        </row>
        <row r="6019">
          <cell r="B6019" t="str">
            <v>Sigave</v>
          </cell>
        </row>
        <row r="6020">
          <cell r="B6020" t="str">
            <v>Uvea</v>
          </cell>
        </row>
        <row r="6021">
          <cell r="B6021" t="str">
            <v>Satupa'itea</v>
          </cell>
        </row>
        <row r="6022">
          <cell r="B6022" t="str">
            <v>Satupa'itea</v>
          </cell>
        </row>
        <row r="6023">
          <cell r="B6023" t="str">
            <v>A'ana</v>
          </cell>
        </row>
        <row r="6024">
          <cell r="B6024" t="str">
            <v>A'ana</v>
          </cell>
        </row>
        <row r="6025">
          <cell r="B6025" t="str">
            <v>Fa'asaleleaga</v>
          </cell>
        </row>
        <row r="6026">
          <cell r="B6026" t="str">
            <v>Fa'asaleleaga</v>
          </cell>
        </row>
        <row r="6027">
          <cell r="B6027" t="str">
            <v>Gaga'emauga</v>
          </cell>
        </row>
        <row r="6028">
          <cell r="B6028" t="str">
            <v>Gaga'emauga</v>
          </cell>
        </row>
        <row r="6029">
          <cell r="B6029" t="str">
            <v>Atua</v>
          </cell>
        </row>
        <row r="6030">
          <cell r="B6030" t="str">
            <v>Atua</v>
          </cell>
        </row>
        <row r="6031">
          <cell r="B6031" t="str">
            <v>Palauli</v>
          </cell>
        </row>
        <row r="6032">
          <cell r="B6032" t="str">
            <v>Palauli</v>
          </cell>
        </row>
        <row r="6033">
          <cell r="B6033" t="str">
            <v>Tuamasaga</v>
          </cell>
        </row>
        <row r="6034">
          <cell r="B6034" t="str">
            <v>Tuamasaga</v>
          </cell>
        </row>
        <row r="6035">
          <cell r="B6035" t="str">
            <v>Va'a-o-Fonoti</v>
          </cell>
        </row>
        <row r="6036">
          <cell r="B6036" t="str">
            <v>Va'a-o-Fonoti</v>
          </cell>
        </row>
        <row r="6037">
          <cell r="B6037" t="str">
            <v>Gagaifomauga</v>
          </cell>
        </row>
        <row r="6038">
          <cell r="B6038" t="str">
            <v>Gagaifomauga</v>
          </cell>
        </row>
        <row r="6039">
          <cell r="B6039" t="str">
            <v>Aiga-i-le-Tai</v>
          </cell>
        </row>
        <row r="6040">
          <cell r="B6040" t="str">
            <v>Aiga-i-le-Tai</v>
          </cell>
        </row>
        <row r="6041">
          <cell r="B6041" t="str">
            <v>Vaisigano</v>
          </cell>
        </row>
        <row r="6042">
          <cell r="B6042" t="str">
            <v>Vaisigano</v>
          </cell>
        </row>
        <row r="6043">
          <cell r="B6043" t="str">
            <v>Arkhabīl Suquţrá</v>
          </cell>
        </row>
        <row r="6044">
          <cell r="B6044" t="str">
            <v>Ḩaḑramawt</v>
          </cell>
        </row>
        <row r="6045">
          <cell r="B6045" t="str">
            <v>Ḩajjah</v>
          </cell>
        </row>
        <row r="6046">
          <cell r="B6046" t="str">
            <v>Şanʻā’</v>
          </cell>
        </row>
        <row r="6047">
          <cell r="B6047" t="str">
            <v>Ibb</v>
          </cell>
        </row>
        <row r="6048">
          <cell r="B6048" t="str">
            <v>Al Mahrah</v>
          </cell>
        </row>
        <row r="6049">
          <cell r="B6049" t="str">
            <v>‘Adan</v>
          </cell>
        </row>
        <row r="6050">
          <cell r="B6050" t="str">
            <v>Dhamār</v>
          </cell>
        </row>
        <row r="6051">
          <cell r="B6051" t="str">
            <v>Amānat al ‘Āşimah [city]</v>
          </cell>
        </row>
        <row r="6052">
          <cell r="B6052" t="str">
            <v>Ma’rib</v>
          </cell>
        </row>
        <row r="6053">
          <cell r="B6053" t="str">
            <v>Aḑ Ḑāli‘</v>
          </cell>
        </row>
        <row r="6054">
          <cell r="B6054" t="str">
            <v>Shabwah</v>
          </cell>
        </row>
        <row r="6055">
          <cell r="B6055" t="str">
            <v>‘Amrān</v>
          </cell>
        </row>
        <row r="6056">
          <cell r="B6056" t="str">
            <v>Al Bayḑā’</v>
          </cell>
        </row>
        <row r="6057">
          <cell r="B6057" t="str">
            <v>Abyan</v>
          </cell>
        </row>
        <row r="6058">
          <cell r="B6058" t="str">
            <v>Al Jawf</v>
          </cell>
        </row>
        <row r="6059">
          <cell r="B6059" t="str">
            <v>Şāʻdah</v>
          </cell>
        </row>
        <row r="6060">
          <cell r="B6060" t="str">
            <v>Al Ḩudaydah</v>
          </cell>
        </row>
        <row r="6061">
          <cell r="B6061" t="str">
            <v>Laḩij</v>
          </cell>
        </row>
        <row r="6062">
          <cell r="B6062" t="str">
            <v>Al Maḩwīt</v>
          </cell>
        </row>
        <row r="6063">
          <cell r="B6063" t="str">
            <v>Raymah</v>
          </cell>
        </row>
        <row r="6064">
          <cell r="B6064" t="str">
            <v>Tāʻizz</v>
          </cell>
        </row>
        <row r="6065">
          <cell r="B6065" t="str">
            <v>Hazolo-Natala</v>
          </cell>
        </row>
        <row r="6066">
          <cell r="B6066" t="str">
            <v>Kwazulu-Natal</v>
          </cell>
        </row>
        <row r="6067">
          <cell r="B6067" t="str">
            <v>KwaZulu-Natali</v>
          </cell>
        </row>
        <row r="6068">
          <cell r="B6068" t="str">
            <v>iKwaZulu-Natal</v>
          </cell>
        </row>
        <row r="6069">
          <cell r="B6069" t="str">
            <v>Kwazulu-Natal</v>
          </cell>
        </row>
        <row r="6070">
          <cell r="B6070" t="str">
            <v>HaZulu-Natal</v>
          </cell>
        </row>
        <row r="6071">
          <cell r="B6071" t="str">
            <v>KwaZulu-Natal</v>
          </cell>
        </row>
        <row r="6072">
          <cell r="B6072" t="str">
            <v>KwaZulu-Natala</v>
          </cell>
        </row>
        <row r="6073">
          <cell r="B6073" t="str">
            <v>KwaZulu-Natal</v>
          </cell>
        </row>
        <row r="6074">
          <cell r="B6074" t="str">
            <v>KwaZulu-Natali</v>
          </cell>
        </row>
        <row r="6075">
          <cell r="B6075" t="str">
            <v>GaZulu-Natala</v>
          </cell>
        </row>
        <row r="6076">
          <cell r="B6076" t="str">
            <v>iTjhingalanga-Kapa</v>
          </cell>
        </row>
        <row r="6077">
          <cell r="B6077" t="str">
            <v>Kapa Bodikela</v>
          </cell>
        </row>
        <row r="6078">
          <cell r="B6078" t="str">
            <v>Ntshonalanga-Kapa</v>
          </cell>
        </row>
        <row r="6079">
          <cell r="B6079" t="str">
            <v>Ntshona-Koloni</v>
          </cell>
        </row>
        <row r="6080">
          <cell r="B6080" t="str">
            <v>Wes-Kaap</v>
          </cell>
        </row>
        <row r="6081">
          <cell r="B6081" t="str">
            <v>Kapa Vhukovhela</v>
          </cell>
        </row>
        <row r="6082">
          <cell r="B6082" t="str">
            <v>Kapa Bophirima</v>
          </cell>
        </row>
        <row r="6083">
          <cell r="B6083" t="str">
            <v>Kapa-Vupeladyambu</v>
          </cell>
        </row>
        <row r="6084">
          <cell r="B6084" t="str">
            <v>Western Cape</v>
          </cell>
        </row>
        <row r="6085">
          <cell r="B6085" t="str">
            <v>Kapa Bophirimela</v>
          </cell>
        </row>
        <row r="6086">
          <cell r="B6086" t="str">
            <v>Kapa Devhula</v>
          </cell>
        </row>
        <row r="6087">
          <cell r="B6087" t="str">
            <v>Kapa Leboya</v>
          </cell>
        </row>
        <row r="6088">
          <cell r="B6088" t="str">
            <v>Kapa Bokone</v>
          </cell>
        </row>
        <row r="6089">
          <cell r="B6089" t="str">
            <v>Noord-Kaap</v>
          </cell>
        </row>
        <row r="6090">
          <cell r="B6090" t="str">
            <v>iTlhagwini-Kapa</v>
          </cell>
        </row>
        <row r="6091">
          <cell r="B6091" t="str">
            <v>Northern Cape</v>
          </cell>
        </row>
        <row r="6092">
          <cell r="B6092" t="str">
            <v>Kapa Leboya</v>
          </cell>
        </row>
        <row r="6093">
          <cell r="B6093" t="str">
            <v>Kapa-N'walungu</v>
          </cell>
        </row>
        <row r="6094">
          <cell r="B6094" t="str">
            <v>Nyakatho-Kapa</v>
          </cell>
        </row>
        <row r="6095">
          <cell r="B6095" t="str">
            <v>Mntla-Koloni</v>
          </cell>
        </row>
        <row r="6096">
          <cell r="B6096" t="str">
            <v>Gauteng</v>
          </cell>
        </row>
        <row r="6097">
          <cell r="B6097" t="str">
            <v>Gauteng</v>
          </cell>
        </row>
        <row r="6098">
          <cell r="B6098" t="str">
            <v>Gauteng</v>
          </cell>
        </row>
        <row r="6099">
          <cell r="B6099" t="str">
            <v>iGauteng</v>
          </cell>
        </row>
        <row r="6100">
          <cell r="B6100" t="str">
            <v>Gauteng</v>
          </cell>
        </row>
        <row r="6101">
          <cell r="B6101" t="str">
            <v>Gauteng</v>
          </cell>
        </row>
        <row r="6102">
          <cell r="B6102" t="str">
            <v>Gauteng</v>
          </cell>
        </row>
        <row r="6103">
          <cell r="B6103" t="str">
            <v>Gauteng</v>
          </cell>
        </row>
        <row r="6104">
          <cell r="B6104" t="str">
            <v>Kgauteng</v>
          </cell>
        </row>
        <row r="6105">
          <cell r="B6105" t="str">
            <v>Rhawuti</v>
          </cell>
        </row>
        <row r="6106">
          <cell r="B6106" t="str">
            <v>Gauteng</v>
          </cell>
        </row>
        <row r="6107">
          <cell r="B6107" t="str">
            <v>Kapa Botlhaba</v>
          </cell>
        </row>
        <row r="6108">
          <cell r="B6108" t="str">
            <v>Mpumalanga-Kapa</v>
          </cell>
        </row>
        <row r="6109">
          <cell r="B6109" t="str">
            <v>Eastern Cape</v>
          </cell>
        </row>
        <row r="6110">
          <cell r="B6110" t="str">
            <v>Kapa Bohlabela</v>
          </cell>
        </row>
        <row r="6111">
          <cell r="B6111" t="str">
            <v>Mpuma-Koloni</v>
          </cell>
        </row>
        <row r="6112">
          <cell r="B6112" t="str">
            <v>iPumalanga-Kapa</v>
          </cell>
        </row>
        <row r="6113">
          <cell r="B6113" t="str">
            <v>Kapa Vhubvaḓuvha</v>
          </cell>
        </row>
        <row r="6114">
          <cell r="B6114" t="str">
            <v>Kapa Botjhabela</v>
          </cell>
        </row>
        <row r="6115">
          <cell r="B6115" t="str">
            <v>Oos-Kaap</v>
          </cell>
        </row>
        <row r="6116">
          <cell r="B6116" t="str">
            <v>Kapa-Vuxa</v>
          </cell>
        </row>
        <row r="6117">
          <cell r="B6117" t="str">
            <v>Mpumalanga</v>
          </cell>
        </row>
        <row r="6118">
          <cell r="B6118" t="str">
            <v>Mpumalanga</v>
          </cell>
        </row>
        <row r="6119">
          <cell r="B6119" t="str">
            <v>Mpumalanga</v>
          </cell>
        </row>
        <row r="6120">
          <cell r="B6120" t="str">
            <v>Mpumalanga</v>
          </cell>
        </row>
        <row r="6121">
          <cell r="B6121" t="str">
            <v>iMpumalanga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Fuleyisitata</v>
          </cell>
        </row>
        <row r="6129">
          <cell r="B6129" t="str">
            <v>Freyistata</v>
          </cell>
        </row>
        <row r="6130">
          <cell r="B6130" t="str">
            <v>Fureisitata</v>
          </cell>
        </row>
        <row r="6131">
          <cell r="B6131" t="str">
            <v>Foreisetata</v>
          </cell>
        </row>
        <row r="6132">
          <cell r="B6132" t="str">
            <v>Free State</v>
          </cell>
        </row>
        <row r="6133">
          <cell r="B6133" t="str">
            <v>Freistata</v>
          </cell>
        </row>
        <row r="6134">
          <cell r="B6134" t="str">
            <v>Freistata</v>
          </cell>
        </row>
        <row r="6135">
          <cell r="B6135" t="str">
            <v>iFreyistata</v>
          </cell>
        </row>
        <row r="6136">
          <cell r="B6136" t="str">
            <v>Vrystaat</v>
          </cell>
        </row>
        <row r="6137">
          <cell r="B6137" t="str">
            <v>Free State</v>
          </cell>
        </row>
        <row r="6138">
          <cell r="B6138" t="str">
            <v>Vhembe</v>
          </cell>
        </row>
        <row r="6139">
          <cell r="B6139" t="str">
            <v>Limpopo</v>
          </cell>
        </row>
        <row r="6140">
          <cell r="B6140" t="str">
            <v>Limpopo</v>
          </cell>
        </row>
        <row r="6141">
          <cell r="B6141" t="str">
            <v>Limpopo</v>
          </cell>
        </row>
        <row r="6142">
          <cell r="B6142" t="str">
            <v>Limpopo</v>
          </cell>
        </row>
        <row r="6143">
          <cell r="B6143" t="str">
            <v>Limpopo</v>
          </cell>
        </row>
        <row r="6144">
          <cell r="B6144" t="str">
            <v>Limpopo</v>
          </cell>
        </row>
        <row r="6145">
          <cell r="B6145" t="str">
            <v>Limpopo</v>
          </cell>
        </row>
        <row r="6146">
          <cell r="B6146" t="str">
            <v>Limpopo</v>
          </cell>
        </row>
        <row r="6147">
          <cell r="B6147" t="str">
            <v>Limpopo</v>
          </cell>
        </row>
        <row r="6148">
          <cell r="B6148" t="str">
            <v>Limpopo</v>
          </cell>
        </row>
        <row r="6149">
          <cell r="B6149" t="str">
            <v>Noordwes</v>
          </cell>
        </row>
        <row r="6150">
          <cell r="B6150" t="str">
            <v>North-West</v>
          </cell>
        </row>
        <row r="6151">
          <cell r="B6151" t="str">
            <v>Nyakatho-Ntshonalanga</v>
          </cell>
        </row>
        <row r="6152">
          <cell r="B6152" t="str">
            <v>Mntla-Ntshona</v>
          </cell>
        </row>
        <row r="6153">
          <cell r="B6153" t="str">
            <v>Bokone Bophirima</v>
          </cell>
        </row>
        <row r="6154">
          <cell r="B6154" t="str">
            <v>N'walungu-Vupeladyambu</v>
          </cell>
        </row>
        <row r="6155">
          <cell r="B6155" t="str">
            <v>Leboya (le) Bophirima</v>
          </cell>
        </row>
        <row r="6156">
          <cell r="B6156" t="str">
            <v>Lebowa Bodikela</v>
          </cell>
        </row>
        <row r="6157">
          <cell r="B6157" t="str">
            <v>iTlhagwini-Tjhingalanga</v>
          </cell>
        </row>
        <row r="6158">
          <cell r="B6158" t="str">
            <v>Northern</v>
          </cell>
        </row>
        <row r="6159">
          <cell r="B6159" t="str">
            <v>Western</v>
          </cell>
        </row>
        <row r="6160">
          <cell r="B6160" t="str">
            <v>Central</v>
          </cell>
        </row>
        <row r="6161">
          <cell r="B6161" t="str">
            <v>North-Western</v>
          </cell>
        </row>
        <row r="6162">
          <cell r="B6162" t="str">
            <v>Southern</v>
          </cell>
        </row>
        <row r="6163">
          <cell r="B6163" t="str">
            <v>Luapula</v>
          </cell>
        </row>
        <row r="6164">
          <cell r="B6164" t="str">
            <v>Muchinga</v>
          </cell>
        </row>
        <row r="6165">
          <cell r="B6165" t="str">
            <v>Eastern</v>
          </cell>
        </row>
        <row r="6166">
          <cell r="B6166" t="str">
            <v>Copperbelt</v>
          </cell>
        </row>
        <row r="6167">
          <cell r="B6167" t="str">
            <v>Lusaka</v>
          </cell>
        </row>
        <row r="6168">
          <cell r="B6168" t="str">
            <v>Manicaland</v>
          </cell>
        </row>
        <row r="6169">
          <cell r="B6169" t="str">
            <v>Mashonaland Central</v>
          </cell>
        </row>
        <row r="6170">
          <cell r="B6170" t="str">
            <v>Matabeleland South</v>
          </cell>
        </row>
        <row r="6171">
          <cell r="B6171" t="str">
            <v>Bulawayo</v>
          </cell>
        </row>
        <row r="6172">
          <cell r="B6172" t="str">
            <v>Harare</v>
          </cell>
        </row>
        <row r="6173">
          <cell r="B6173" t="str">
            <v>Midlands</v>
          </cell>
        </row>
        <row r="6174">
          <cell r="B6174" t="str">
            <v>Mashonaland West</v>
          </cell>
        </row>
        <row r="6175">
          <cell r="B6175" t="str">
            <v>Mashonaland East</v>
          </cell>
        </row>
        <row r="6176">
          <cell r="B6176" t="str">
            <v>Matabeleland North</v>
          </cell>
        </row>
        <row r="6177">
          <cell r="B6177" t="str">
            <v>Masvingo</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david.ledergerber@beltronic-ipc.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beltronic-ipc.com/company/conflicted-minerals" TargetMode="External"/><Relationship Id="rId4" Type="http://schemas.openxmlformats.org/officeDocument/2006/relationships/hyperlink" Target="mailto:benno.ledergerber@beltronic-ipc.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baseColWidth="10"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65"/>
      <c r="B2" s="35" t="s">
        <v>847</v>
      </c>
      <c r="C2" s="33"/>
      <c r="D2" s="199"/>
      <c r="E2" s="3"/>
      <c r="F2" s="33"/>
      <c r="G2" s="31"/>
    </row>
    <row r="3" spans="1:7">
      <c r="A3" s="365"/>
      <c r="B3" s="5" t="s">
        <v>839</v>
      </c>
      <c r="C3" s="6"/>
      <c r="D3" s="200"/>
      <c r="E3" s="3"/>
      <c r="F3" s="6"/>
      <c r="G3" s="31"/>
    </row>
    <row r="4" spans="1:7" ht="15.75">
      <c r="A4" s="365"/>
      <c r="B4" s="38" t="s">
        <v>849</v>
      </c>
      <c r="C4" s="7"/>
      <c r="D4" s="201"/>
      <c r="E4" s="3"/>
      <c r="F4" s="7"/>
      <c r="G4" s="31"/>
    </row>
    <row r="5" spans="1:7">
      <c r="A5" s="365"/>
      <c r="B5" s="37" t="s">
        <v>1040</v>
      </c>
      <c r="C5" s="4"/>
      <c r="D5" s="202"/>
      <c r="E5" s="3"/>
      <c r="F5" s="4"/>
      <c r="G5" s="31"/>
    </row>
    <row r="6" spans="1:7">
      <c r="A6" s="365"/>
      <c r="B6" s="8"/>
      <c r="C6" s="8"/>
      <c r="D6" s="203"/>
      <c r="E6" s="8"/>
      <c r="F6" s="8"/>
      <c r="G6" s="31"/>
    </row>
    <row r="7" spans="1:7">
      <c r="A7" s="365"/>
      <c r="B7" s="8"/>
      <c r="C7" s="8"/>
      <c r="D7" s="203"/>
      <c r="E7" s="8"/>
      <c r="F7" s="8"/>
      <c r="G7" s="31"/>
    </row>
    <row r="8" spans="1:7">
      <c r="A8" s="365"/>
      <c r="B8" s="8"/>
      <c r="C8" s="8"/>
      <c r="D8" s="203"/>
      <c r="E8" s="8"/>
      <c r="F8" s="8"/>
      <c r="G8" s="31"/>
    </row>
    <row r="9" spans="1:7">
      <c r="A9" s="365"/>
      <c r="B9" s="368" t="s">
        <v>850</v>
      </c>
      <c r="C9" s="368"/>
      <c r="D9" s="368"/>
      <c r="E9" s="368"/>
      <c r="F9" s="368"/>
      <c r="G9" s="31"/>
    </row>
    <row r="10" spans="1:7" ht="27" customHeight="1">
      <c r="A10" s="365"/>
      <c r="B10" s="369" t="s">
        <v>438</v>
      </c>
      <c r="C10" s="369"/>
      <c r="D10" s="369"/>
      <c r="E10" s="369"/>
      <c r="F10" s="369"/>
      <c r="G10" s="31"/>
    </row>
    <row r="11" spans="1:7" ht="27" customHeight="1">
      <c r="A11" s="365"/>
      <c r="B11" s="370"/>
      <c r="C11" s="370"/>
      <c r="D11" s="370"/>
      <c r="E11" s="370"/>
      <c r="F11" s="370"/>
      <c r="G11" s="31"/>
    </row>
    <row r="12" spans="1:7">
      <c r="A12" s="365"/>
      <c r="B12" s="39" t="s">
        <v>848</v>
      </c>
      <c r="C12" s="40" t="s">
        <v>851</v>
      </c>
      <c r="D12" s="204" t="s">
        <v>852</v>
      </c>
      <c r="E12" s="40" t="s">
        <v>612</v>
      </c>
      <c r="F12" s="40" t="s">
        <v>613</v>
      </c>
      <c r="G12" s="31"/>
    </row>
    <row r="13" spans="1:7" ht="33.75">
      <c r="A13" s="365"/>
      <c r="B13" s="2">
        <v>1</v>
      </c>
      <c r="C13" s="34" t="s">
        <v>1088</v>
      </c>
      <c r="D13" s="36" t="s">
        <v>876</v>
      </c>
      <c r="E13" s="187" t="s">
        <v>853</v>
      </c>
      <c r="F13" s="187"/>
      <c r="G13" s="31"/>
    </row>
    <row r="14" spans="1:7" ht="33.75">
      <c r="A14" s="365"/>
      <c r="B14" s="2">
        <v>2</v>
      </c>
      <c r="C14" s="34" t="s">
        <v>1088</v>
      </c>
      <c r="D14" s="36" t="s">
        <v>1025</v>
      </c>
      <c r="E14" s="187" t="s">
        <v>530</v>
      </c>
      <c r="F14" s="187" t="s">
        <v>531</v>
      </c>
      <c r="G14" s="31"/>
    </row>
    <row r="15" spans="1:7" ht="89.1" customHeight="1">
      <c r="A15" s="365"/>
      <c r="B15" s="371">
        <v>2.0099999999999998</v>
      </c>
      <c r="C15" s="362" t="s">
        <v>1088</v>
      </c>
      <c r="D15" s="374" t="s">
        <v>2263</v>
      </c>
      <c r="E15" s="188" t="s">
        <v>614</v>
      </c>
      <c r="F15" s="188" t="s">
        <v>617</v>
      </c>
      <c r="G15" s="31"/>
    </row>
    <row r="16" spans="1:7" ht="99" customHeight="1">
      <c r="A16" s="365"/>
      <c r="B16" s="372"/>
      <c r="C16" s="363"/>
      <c r="D16" s="375"/>
      <c r="E16" s="189"/>
      <c r="F16" s="189" t="s">
        <v>615</v>
      </c>
      <c r="G16" s="31"/>
    </row>
    <row r="17" spans="1:7" ht="63" customHeight="1">
      <c r="A17" s="365"/>
      <c r="B17" s="373"/>
      <c r="C17" s="364"/>
      <c r="D17" s="376"/>
      <c r="E17" s="34"/>
      <c r="F17" s="34" t="s">
        <v>616</v>
      </c>
      <c r="G17" s="31"/>
    </row>
    <row r="18" spans="1:7" ht="117" customHeight="1">
      <c r="A18" s="365"/>
      <c r="B18" s="371">
        <v>2.02</v>
      </c>
      <c r="C18" s="362" t="s">
        <v>1088</v>
      </c>
      <c r="D18" s="374" t="s">
        <v>2264</v>
      </c>
      <c r="E18" s="188" t="s">
        <v>439</v>
      </c>
      <c r="F18" s="188" t="s">
        <v>525</v>
      </c>
      <c r="G18" s="31"/>
    </row>
    <row r="19" spans="1:7" ht="71.099999999999994" customHeight="1">
      <c r="A19" s="365"/>
      <c r="B19" s="372"/>
      <c r="C19" s="363"/>
      <c r="D19" s="375"/>
      <c r="E19" s="189" t="s">
        <v>529</v>
      </c>
      <c r="F19" s="189" t="s">
        <v>440</v>
      </c>
      <c r="G19" s="31"/>
    </row>
    <row r="20" spans="1:7" ht="90.75" customHeight="1">
      <c r="A20" s="365"/>
      <c r="B20" s="372"/>
      <c r="C20" s="363"/>
      <c r="D20" s="375"/>
      <c r="E20" s="189"/>
      <c r="F20" s="189" t="s">
        <v>619</v>
      </c>
      <c r="G20" s="31"/>
    </row>
    <row r="21" spans="1:7" ht="74.25" customHeight="1">
      <c r="A21" s="365"/>
      <c r="B21" s="373"/>
      <c r="C21" s="364"/>
      <c r="D21" s="376"/>
      <c r="E21" s="34"/>
      <c r="F21" s="34" t="s">
        <v>618</v>
      </c>
      <c r="G21" s="31"/>
    </row>
    <row r="22" spans="1:7" ht="90" customHeight="1">
      <c r="A22" s="365"/>
      <c r="B22" s="356">
        <v>2.0299999999999998</v>
      </c>
      <c r="C22" s="356" t="s">
        <v>822</v>
      </c>
      <c r="D22" s="359" t="s">
        <v>2265</v>
      </c>
      <c r="E22" s="362" t="s">
        <v>437</v>
      </c>
      <c r="F22" s="188" t="s">
        <v>460</v>
      </c>
      <c r="G22" s="31"/>
    </row>
    <row r="23" spans="1:7" ht="109.5" customHeight="1">
      <c r="A23" s="365"/>
      <c r="B23" s="357"/>
      <c r="C23" s="357"/>
      <c r="D23" s="360"/>
      <c r="E23" s="363"/>
      <c r="F23" s="189" t="s">
        <v>823</v>
      </c>
      <c r="G23" s="31"/>
    </row>
    <row r="24" spans="1:7" ht="74.25" customHeight="1">
      <c r="A24" s="365"/>
      <c r="B24" s="358"/>
      <c r="C24" s="358"/>
      <c r="D24" s="361"/>
      <c r="E24" s="364"/>
      <c r="F24" s="34" t="s">
        <v>436</v>
      </c>
      <c r="G24" s="31"/>
    </row>
    <row r="25" spans="1:7" ht="72" customHeight="1">
      <c r="A25" s="365"/>
      <c r="B25" s="2" t="s">
        <v>458</v>
      </c>
      <c r="C25" s="34" t="s">
        <v>459</v>
      </c>
      <c r="D25" s="36" t="s">
        <v>2266</v>
      </c>
      <c r="E25" s="34" t="s">
        <v>2261</v>
      </c>
      <c r="F25" s="34" t="s">
        <v>461</v>
      </c>
      <c r="G25" s="31"/>
    </row>
    <row r="26" spans="1:7" ht="98.1" customHeight="1">
      <c r="A26" s="365"/>
      <c r="B26" s="377">
        <v>3</v>
      </c>
      <c r="C26" s="371" t="s">
        <v>70</v>
      </c>
      <c r="D26" s="374" t="s">
        <v>2267</v>
      </c>
      <c r="E26" s="362" t="s">
        <v>0</v>
      </c>
      <c r="F26" s="188" t="s">
        <v>64</v>
      </c>
      <c r="G26" s="31"/>
    </row>
    <row r="27" spans="1:7" ht="90" customHeight="1">
      <c r="A27" s="365"/>
      <c r="B27" s="378"/>
      <c r="C27" s="372"/>
      <c r="D27" s="375"/>
      <c r="E27" s="363"/>
      <c r="F27" s="189" t="s">
        <v>59</v>
      </c>
      <c r="G27" s="31"/>
    </row>
    <row r="28" spans="1:7" ht="19.350000000000001" customHeight="1">
      <c r="A28" s="365"/>
      <c r="B28" s="378"/>
      <c r="C28" s="372"/>
      <c r="D28" s="375"/>
      <c r="E28" s="363"/>
      <c r="F28" s="189" t="s">
        <v>60</v>
      </c>
      <c r="G28" s="31"/>
    </row>
    <row r="29" spans="1:7" ht="74.650000000000006" customHeight="1">
      <c r="A29" s="365"/>
      <c r="B29" s="378"/>
      <c r="C29" s="372"/>
      <c r="D29" s="375"/>
      <c r="E29" s="363"/>
      <c r="F29" s="189" t="s">
        <v>61</v>
      </c>
      <c r="G29" s="31"/>
    </row>
    <row r="30" spans="1:7" ht="62.65" customHeight="1">
      <c r="A30" s="365"/>
      <c r="B30" s="378"/>
      <c r="C30" s="372"/>
      <c r="D30" s="375"/>
      <c r="E30" s="363"/>
      <c r="F30" s="189" t="s">
        <v>62</v>
      </c>
      <c r="G30" s="31"/>
    </row>
    <row r="31" spans="1:7" ht="81" customHeight="1">
      <c r="A31" s="365"/>
      <c r="B31" s="378"/>
      <c r="C31" s="372"/>
      <c r="D31" s="375"/>
      <c r="E31" s="363"/>
      <c r="F31" s="189" t="s">
        <v>63</v>
      </c>
      <c r="G31" s="31"/>
    </row>
    <row r="32" spans="1:7" ht="48.75" customHeight="1">
      <c r="A32" s="365"/>
      <c r="B32" s="378"/>
      <c r="C32" s="372"/>
      <c r="D32" s="375"/>
      <c r="E32" s="363"/>
      <c r="F32" s="189" t="s">
        <v>66</v>
      </c>
      <c r="G32" s="31"/>
    </row>
    <row r="33" spans="1:7" ht="98.65" customHeight="1">
      <c r="A33" s="365"/>
      <c r="B33" s="378"/>
      <c r="C33" s="372"/>
      <c r="D33" s="375"/>
      <c r="E33" s="363"/>
      <c r="F33" s="189" t="s">
        <v>65</v>
      </c>
      <c r="G33" s="31"/>
    </row>
    <row r="34" spans="1:7" ht="89.1" customHeight="1">
      <c r="A34" s="365"/>
      <c r="B34" s="378"/>
      <c r="C34" s="372"/>
      <c r="D34" s="375"/>
      <c r="E34" s="363"/>
      <c r="F34" s="189" t="s">
        <v>67</v>
      </c>
      <c r="G34" s="31"/>
    </row>
    <row r="35" spans="1:7" ht="29.1" customHeight="1">
      <c r="A35" s="365"/>
      <c r="B35" s="378"/>
      <c r="C35" s="372"/>
      <c r="D35" s="375"/>
      <c r="E35" s="363"/>
      <c r="F35" s="189" t="s">
        <v>68</v>
      </c>
      <c r="G35" s="31"/>
    </row>
    <row r="36" spans="1:7" ht="126.75">
      <c r="A36" s="365"/>
      <c r="B36" s="379"/>
      <c r="C36" s="373"/>
      <c r="D36" s="376"/>
      <c r="E36" s="364"/>
      <c r="F36" s="190" t="s">
        <v>69</v>
      </c>
      <c r="G36" s="31"/>
    </row>
    <row r="37" spans="1:7" ht="112.5">
      <c r="A37" s="365"/>
      <c r="B37" s="163">
        <v>3.01</v>
      </c>
      <c r="C37" s="164" t="s">
        <v>70</v>
      </c>
      <c r="D37" s="36" t="s">
        <v>2268</v>
      </c>
      <c r="E37" s="191" t="s">
        <v>1328</v>
      </c>
      <c r="F37" s="192" t="s">
        <v>1434</v>
      </c>
      <c r="G37" s="31"/>
    </row>
    <row r="38" spans="1:7" ht="101.25">
      <c r="A38" s="365"/>
      <c r="B38" s="163">
        <v>3.02</v>
      </c>
      <c r="C38" s="164" t="s">
        <v>1361</v>
      </c>
      <c r="D38" s="36" t="s">
        <v>2269</v>
      </c>
      <c r="E38" s="191" t="s">
        <v>1376</v>
      </c>
      <c r="F38" s="192" t="s">
        <v>1435</v>
      </c>
      <c r="G38" s="31"/>
    </row>
    <row r="39" spans="1:7" ht="101.25">
      <c r="A39" s="365"/>
      <c r="B39" s="173">
        <v>4</v>
      </c>
      <c r="C39" s="172" t="s">
        <v>1531</v>
      </c>
      <c r="D39" s="36" t="s">
        <v>2270</v>
      </c>
      <c r="E39" s="34" t="s">
        <v>2213</v>
      </c>
      <c r="F39" s="34" t="s">
        <v>1532</v>
      </c>
      <c r="G39" s="31"/>
    </row>
    <row r="40" spans="1:7" ht="56.25">
      <c r="A40" s="365"/>
      <c r="B40" s="163">
        <v>4.01</v>
      </c>
      <c r="C40" s="172" t="s">
        <v>1531</v>
      </c>
      <c r="D40" s="36" t="s">
        <v>2272</v>
      </c>
      <c r="E40" s="34" t="s">
        <v>2227</v>
      </c>
      <c r="F40" s="34" t="s">
        <v>2231</v>
      </c>
      <c r="G40" s="31"/>
    </row>
    <row r="41" spans="1:7" ht="56.25">
      <c r="A41" s="365"/>
      <c r="B41" s="163" t="s">
        <v>2259</v>
      </c>
      <c r="C41" s="172" t="s">
        <v>1531</v>
      </c>
      <c r="D41" s="36" t="s">
        <v>2271</v>
      </c>
      <c r="E41" s="34" t="s">
        <v>2262</v>
      </c>
      <c r="F41" s="34" t="s">
        <v>2260</v>
      </c>
      <c r="G41" s="31"/>
    </row>
    <row r="42" spans="1:7" ht="56.25">
      <c r="A42" s="365"/>
      <c r="B42" s="163" t="s">
        <v>2295</v>
      </c>
      <c r="C42" s="172" t="s">
        <v>1531</v>
      </c>
      <c r="D42" s="36" t="s">
        <v>2302</v>
      </c>
      <c r="E42" s="34" t="s">
        <v>2261</v>
      </c>
      <c r="F42" s="34" t="s">
        <v>2296</v>
      </c>
      <c r="G42" s="31"/>
    </row>
    <row r="43" spans="1:7" ht="123.75">
      <c r="A43" s="365"/>
      <c r="B43" s="184">
        <v>4.0999999999999996</v>
      </c>
      <c r="C43" s="172" t="s">
        <v>2301</v>
      </c>
      <c r="D43" s="185">
        <v>42867</v>
      </c>
      <c r="E43" s="193" t="s">
        <v>2304</v>
      </c>
      <c r="F43" s="34" t="s">
        <v>2303</v>
      </c>
      <c r="G43" s="31"/>
    </row>
    <row r="44" spans="1:7" ht="78.75">
      <c r="A44" s="365"/>
      <c r="B44" s="184">
        <v>4.2</v>
      </c>
      <c r="C44" s="172" t="s">
        <v>2301</v>
      </c>
      <c r="D44" s="185">
        <v>42704</v>
      </c>
      <c r="E44" s="193" t="s">
        <v>2503</v>
      </c>
      <c r="F44" s="34" t="s">
        <v>2478</v>
      </c>
      <c r="G44" s="31"/>
    </row>
    <row r="45" spans="1:7" ht="157.5">
      <c r="A45" s="365"/>
      <c r="B45" s="233">
        <v>5</v>
      </c>
      <c r="C45" s="172" t="s">
        <v>2301</v>
      </c>
      <c r="D45" s="185">
        <v>42867</v>
      </c>
      <c r="E45" s="193" t="s">
        <v>12784</v>
      </c>
      <c r="F45" s="34" t="s">
        <v>12506</v>
      </c>
      <c r="G45" s="31"/>
    </row>
    <row r="46" spans="1:7" ht="45">
      <c r="A46" s="365"/>
      <c r="B46" s="184">
        <v>5.01</v>
      </c>
      <c r="C46" s="172" t="s">
        <v>2301</v>
      </c>
      <c r="D46" s="185">
        <v>42907</v>
      </c>
      <c r="E46" s="193" t="s">
        <v>15650</v>
      </c>
      <c r="F46" s="34" t="s">
        <v>12506</v>
      </c>
      <c r="G46" s="31"/>
    </row>
    <row r="47" spans="1:7" ht="67.5">
      <c r="A47" s="365"/>
      <c r="B47" s="184">
        <v>5.0999999999999996</v>
      </c>
      <c r="C47" s="172" t="s">
        <v>2301</v>
      </c>
      <c r="D47" s="185">
        <v>43070</v>
      </c>
      <c r="E47" s="193" t="s">
        <v>12994</v>
      </c>
      <c r="F47" s="34" t="s">
        <v>12995</v>
      </c>
      <c r="G47" s="31"/>
    </row>
    <row r="48" spans="1:7" ht="56.25">
      <c r="A48" s="365"/>
      <c r="B48" s="184">
        <v>5.1100000000000003</v>
      </c>
      <c r="C48" s="172" t="s">
        <v>13232</v>
      </c>
      <c r="D48" s="185">
        <v>43217</v>
      </c>
      <c r="E48" s="193" t="s">
        <v>13358</v>
      </c>
      <c r="F48" s="34" t="s">
        <v>13266</v>
      </c>
      <c r="G48" s="31"/>
    </row>
    <row r="49" spans="1:7" ht="56.25">
      <c r="A49" s="365"/>
      <c r="B49" s="184">
        <v>5.12</v>
      </c>
      <c r="C49" s="172" t="s">
        <v>13232</v>
      </c>
      <c r="D49" s="185">
        <v>43581</v>
      </c>
      <c r="E49" s="193" t="s">
        <v>13358</v>
      </c>
      <c r="F49" s="34" t="s">
        <v>13920</v>
      </c>
      <c r="G49" s="31"/>
    </row>
    <row r="50" spans="1:7" ht="78.75">
      <c r="A50" s="365"/>
      <c r="B50" s="233">
        <v>6</v>
      </c>
      <c r="C50" s="172" t="s">
        <v>13232</v>
      </c>
      <c r="D50" s="185">
        <v>43964</v>
      </c>
      <c r="E50" s="193" t="s">
        <v>14138</v>
      </c>
      <c r="F50" s="34" t="s">
        <v>13925</v>
      </c>
      <c r="G50" s="31"/>
    </row>
    <row r="51" spans="1:7" ht="45">
      <c r="A51" s="365"/>
      <c r="B51" s="184">
        <v>6.01</v>
      </c>
      <c r="C51" s="172" t="s">
        <v>13232</v>
      </c>
      <c r="D51" s="185">
        <v>43970</v>
      </c>
      <c r="E51" s="193" t="s">
        <v>15651</v>
      </c>
      <c r="F51" s="193" t="s">
        <v>13925</v>
      </c>
      <c r="G51" s="31"/>
    </row>
    <row r="52" spans="1:7" ht="45">
      <c r="A52" s="365"/>
      <c r="B52" s="184">
        <v>6.1</v>
      </c>
      <c r="C52" s="172" t="s">
        <v>13232</v>
      </c>
      <c r="D52" s="185">
        <v>44314</v>
      </c>
      <c r="E52" s="193" t="s">
        <v>15631</v>
      </c>
      <c r="F52" s="193" t="s">
        <v>15144</v>
      </c>
      <c r="G52" s="31"/>
    </row>
    <row r="53" spans="1:7" ht="45">
      <c r="A53" s="365"/>
      <c r="B53" s="184">
        <v>6.2</v>
      </c>
      <c r="C53" s="172" t="s">
        <v>13232</v>
      </c>
      <c r="D53" s="185">
        <v>44678</v>
      </c>
      <c r="E53" s="193" t="s">
        <v>15631</v>
      </c>
      <c r="F53" s="193" t="s">
        <v>15624</v>
      </c>
      <c r="G53" s="31"/>
    </row>
    <row r="54" spans="1:7" ht="45">
      <c r="A54" s="365"/>
      <c r="B54" s="184">
        <v>6.21</v>
      </c>
      <c r="C54" s="172" t="s">
        <v>13232</v>
      </c>
      <c r="D54" s="185">
        <v>44687</v>
      </c>
      <c r="E54" s="193" t="s">
        <v>15652</v>
      </c>
      <c r="F54" s="193" t="s">
        <v>15624</v>
      </c>
      <c r="G54" s="31"/>
    </row>
    <row r="55" spans="1:7" ht="45">
      <c r="A55" s="365"/>
      <c r="B55" s="184">
        <v>6.22</v>
      </c>
      <c r="C55" s="172" t="s">
        <v>13232</v>
      </c>
      <c r="D55" s="348">
        <v>44692</v>
      </c>
      <c r="E55" s="193" t="s">
        <v>15651</v>
      </c>
      <c r="F55" s="193" t="s">
        <v>15624</v>
      </c>
      <c r="G55" s="31"/>
    </row>
    <row r="56" spans="1:7" ht="13.5" thickBot="1">
      <c r="A56" s="366"/>
      <c r="B56" s="367" t="str">
        <f ca="1">OFFSET(L!$C$1,MATCH("General"&amp;"Cpy",L!$A:$A,0)-1,SL,,)</f>
        <v>© 2022 Responsible Minerals Initiative. All rights reserved.</v>
      </c>
      <c r="C56" s="367"/>
      <c r="D56" s="367"/>
      <c r="E56" s="367"/>
      <c r="F56" s="367"/>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baseColWidth="10"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workbookViewId="0">
      <selection activeCell="A2" sqref="A2"/>
    </sheetView>
  </sheetViews>
  <sheetFormatPr baseColWidth="10"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Schulung und Beratung, Vorlagen, Responsible Minerals Assurance Process, konforme Schmelzhütten Liste</v>
      </c>
      <c r="B1" s="111" t="s">
        <v>442</v>
      </c>
    </row>
    <row r="2" spans="1:2" ht="30">
      <c r="A2" s="118" t="str">
        <f ca="1">OFFSET(L!$C$1,MATCH("Instructions"&amp;ADDRESS(ROW(),COLUMN(),4),L!$A:$A,0)-1,SL,,)</f>
        <v>Einführung</v>
      </c>
      <c r="B2" s="111" t="s">
        <v>1304</v>
      </c>
    </row>
    <row r="3" spans="1:2" ht="180">
      <c r="A3" s="115" t="str">
        <f ca="1">OFFSET(L!$C$1,MATCH("Instructions"&amp;ADDRESS(ROW(),COLUMN(),4),L!$A:$A,0)-1,SL,,)</f>
        <v>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v>
      </c>
      <c r="B3" s="111" t="s">
        <v>1305</v>
      </c>
    </row>
    <row r="4" spans="1:2" ht="222.6" customHeight="1">
      <c r="A4" s="115" t="str">
        <f ca="1">OFFSET(L!$C$1,MATCH("Instructions"&amp;ADDRESS(ROW(),COLUMN(),4),L!$A:$A,0)-1,SL,,)</f>
        <v>*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v>
      </c>
      <c r="B4" s="111" t="s">
        <v>1311</v>
      </c>
    </row>
    <row r="5" spans="1:2" ht="15">
      <c r="A5" s="119"/>
      <c r="B5" s="111"/>
    </row>
    <row r="6" spans="1:2" ht="30">
      <c r="A6" s="118" t="str">
        <f ca="1">OFFSET(L!$C$1,MATCH("Instructions"&amp;ADDRESS(ROW(),COLUMN(),4),L!$A:$A,0)-1,SL,,)</f>
        <v>Anleitung zum Ausfüllen von Informationen zu Unternehmen (Zeilen 8 - 22).  Die Kommentare nur in englischer Sprache.</v>
      </c>
      <c r="B6" s="111" t="s">
        <v>1304</v>
      </c>
    </row>
    <row r="7" spans="1:2" ht="15">
      <c r="A7" s="281" t="str">
        <f ca="1">OFFSET(L!$C$1,MATCH("Instructions"&amp;ADDRESS(ROW(),COLUMN(),4),L!$A:$A,0)-1,SL,,)</f>
        <v>Hinweis: Eingaben mit (*) sind Pflichtfelder</v>
      </c>
      <c r="B7" s="111"/>
    </row>
    <row r="8" spans="1:2" ht="30">
      <c r="A8" s="115" t="str">
        <f ca="1">OFFSET(L!$C$1,MATCH("Instructions"&amp;ADDRESS(ROW(),COLUMN(),4),L!$A:$A,0)-1,SL,,)</f>
        <v>1. Geben Sie hier den rechtmäßigen Firmennamen Ihres Unternehmens ein. Bitte verwenden Sie keine Abkürzungen. In diesem Feld haben Sie die Möglichkeit, weitere Geschäftsnamen, DBAs usw. hinzuzufügen.</v>
      </c>
      <c r="B8" s="111"/>
    </row>
    <row r="9" spans="1:2" ht="405.6" customHeight="1">
      <c r="A9" s="168"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v>
      </c>
      <c r="B9" s="111" t="s">
        <v>1303</v>
      </c>
    </row>
    <row r="10" spans="1:2" ht="36" customHeight="1">
      <c r="A10" s="115" t="str">
        <f ca="1">OFFSET(L!$C$1,MATCH("Instructions"&amp;ADDRESS(ROW(),COLUMN(),4),L!$A:$A,0)-1,SL,,)</f>
        <v>3.Geben sie ihre eindeutige Firmenidentifikationsnummer (DUNS Nummer, Steuernummer, Kunden-spezifische Kennung, etc.) ein</v>
      </c>
      <c r="B10" s="111"/>
    </row>
    <row r="11" spans="1:2" ht="35.25" customHeight="1">
      <c r="A11" s="115" t="str">
        <f ca="1">OFFSET(L!$C$1,MATCH("Instructions"&amp;ADDRESS(ROW(),COLUMN(),4),L!$A:$A,0)-1,SL,,)</f>
        <v>4. Geben Sie die Quelle für die eindeutige Kennung oder Code ( "DUNS",  "MWST","Kunde", etc. ) an.</v>
      </c>
      <c r="B11" s="111"/>
    </row>
    <row r="12" spans="1:2" ht="30">
      <c r="A12" s="115" t="str">
        <f ca="1">OFFSET(L!$C$1,MATCH("Instructions"&amp;ADDRESS(ROW(),COLUMN(),4),L!$A:$A,0)-1,SL,,)</f>
        <v>5. Geben Sie Ihre vollständige Firmenanschrift an (Straße, Stadt, Postleitzahl,  Bundesland).  Dieses Feld ist optional.</v>
      </c>
      <c r="B12" s="111" t="s">
        <v>1304</v>
      </c>
    </row>
    <row r="13" spans="1:2" ht="33.75" customHeight="1">
      <c r="A13" s="115" t="str">
        <f ca="1">OFFSET(L!$C$1,MATCH("Instructions"&amp;ADDRESS(ROW(),COLUMN(),4),L!$A:$A,0)-1,SL,,)</f>
        <v>6. Geben Sie den Namen der Kontaktperson zum Inhalt der Erklärung an. Dies ist ein obligatorisches Feld.</v>
      </c>
      <c r="B13" s="111"/>
    </row>
    <row r="14" spans="1:2" ht="45">
      <c r="A14" s="115" t="str">
        <f ca="1">OFFSET(L!$C$1,MATCH("Instructions"&amp;ADDRESS(ROW(),COLUMN(),4),L!$A:$A,0)-1,SL,,)</f>
        <v>7. Geben Sie die E mail-Adresse der Kontaktperson an. Wenn eine E- mail-adresse nicht verfügbar ist, bitte "Nicht verfügbar" oder "n/a." auswählen. Ein leeres Feld kann dazu führen, dass ein Fehler in der Anwendung auftritt. Dies ist ein obligatorisches Feld.</v>
      </c>
      <c r="B14" s="111"/>
    </row>
    <row r="15" spans="1:2" ht="25.5" customHeight="1">
      <c r="A15" s="115" t="str">
        <f ca="1">OFFSET(L!$C$1,MATCH("Instructions"&amp;ADDRESS(ROW(),COLUMN(),4),L!$A:$A,0)-1,SL,,)</f>
        <v>8. Geben Sie die Telefonnummer des Kontakts an. Dies ist ein obligatorisches Feld.</v>
      </c>
      <c r="B15" s="111"/>
    </row>
    <row r="16" spans="1:2" ht="45">
      <c r="A16" s="115" t="str">
        <f ca="1">OFFSET(L!$C$1,MATCH("Instructions"&amp;ADDRESS(ROW(),COLUMN(),4),L!$A:$A,0)-1,SL,,)</f>
        <v>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111"/>
    </row>
    <row r="17" spans="1:2" ht="15">
      <c r="A17" s="115" t="str">
        <f ca="1">OFFSET(L!$C$1,MATCH("Instructions"&amp;ADDRESS(ROW(),COLUMN(),4),L!$A:$A,0)-1,SL,,)</f>
        <v>10. Geben Sie den Titel für den Namen des Bevollmächtigten an. Dieses Feld ist optional.</v>
      </c>
      <c r="B17" s="111"/>
    </row>
    <row r="18" spans="1:2" ht="45">
      <c r="A18" s="115" t="str">
        <f ca="1">OFFSET(L!$C$1,MATCH("Instructions"&amp;ADDRESS(ROW(),COLUMN(),4),L!$A:$A,0)-1,SL,,)</f>
        <v>11. Geben Sie die E-mail-Adresse der bevollmächtigten Person an. Wenn eine E-mail Adresse nicht verfügbar ist, bitte "Nicht verfügbar" oder "n/a." auswählen. Ein leeres Feld kann dazu führen, dass ein Fehler in der Anwendung auftritt. Dies ist ein obligatorisches Feld.</v>
      </c>
      <c r="B18" s="111"/>
    </row>
    <row r="19" spans="1:2" ht="15">
      <c r="A19" s="115" t="str">
        <f ca="1">OFFSET(L!$C$1,MATCH("Instructions"&amp;ADDRESS(ROW(),COLUMN(),4),L!$A:$A,0)-1,SL,,)</f>
        <v>12. Fügen Sie die Telefonnummer der freigabeberechtigten Person ein. Das Ausfüllen dieses Feldes ist freiwillig.</v>
      </c>
      <c r="B19" s="111"/>
    </row>
    <row r="20" spans="1:2" ht="33.75" customHeight="1">
      <c r="A20" s="115" t="str">
        <f ca="1">OFFSET(L!$C$1,MATCH("Instructions"&amp;ADDRESS(ROW(),COLUMN(),4),L!$A:$A,0)-1,SL,,)</f>
        <v>13. Bitte geben Sie das Datum der Fertigstellung für dieses Formblatt mit dem Format TT-MMM-JJJJ ein. Dies ist ein obligatorisches Feld.</v>
      </c>
      <c r="B20" s="111"/>
    </row>
    <row r="21" spans="1:2" ht="30">
      <c r="A21" s="115" t="str">
        <f ca="1">OFFSET(L!$C$1,MATCH("Instructions"&amp;ADDRESS(ROW(),COLUMN(),4),L!$A:$A,0)-1,SL,,)</f>
        <v>14. Zum Beispiel kann der Benutzer die Datei unter dem Namen speichern: companyname-datum.xls (Datum im Format JJJJ-MM-TT).</v>
      </c>
      <c r="B21" s="111" t="s">
        <v>1304</v>
      </c>
    </row>
    <row r="22" spans="1:2" ht="15">
      <c r="A22" s="119"/>
      <c r="B22" s="111"/>
    </row>
    <row r="23" spans="1:2" ht="30">
      <c r="A23" s="118" t="str">
        <f ca="1">OFFSET(L!$C$1,MATCH("Instructions"&amp;ADDRESS(ROW(),COLUMN(),4),L!$A:$A,0)-1,SL,,)</f>
        <v>Anweisungen zum Ausfüllen der acht Fragen zur Sorgfaltsprüfung (Zeilen 24 - 71).
Bitte geben Sie Ihre Antworten nur auf ENGLISCH</v>
      </c>
      <c r="B23" s="111" t="s">
        <v>1304</v>
      </c>
    </row>
    <row r="24" spans="1:2" ht="80.650000000000006" customHeight="1">
      <c r="A24" s="115" t="str">
        <f ca="1">OFFSET(L!$C$1,MATCH("Instructions"&amp;ADDRESS(ROW(),COLUMN(),4),L!$A:$A,0)-1,SL,,)</f>
        <v>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v>
      </c>
      <c r="B24" s="111" t="s">
        <v>1307</v>
      </c>
    </row>
    <row r="25" spans="1:2" ht="72" customHeight="1">
      <c r="A25" s="115" t="str">
        <f ca="1">OFFSET(L!$C$1,MATCH("Instructions"&amp;ADDRESS(ROW(),COLUMN(),4),L!$A:$A,0)-1,SL,,)</f>
        <v>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v>
      </c>
      <c r="B25" s="111" t="s">
        <v>1304</v>
      </c>
    </row>
    <row r="26" spans="1:2" ht="280.89999999999998" customHeight="1">
      <c r="A26" s="115" t="str">
        <f ca="1">OFFSET(L!$C$1,MATCH("Instructions"&amp;ADDRESS(ROW(),COLUMN(),4),L!$A:$A,0)-1,SL,,)</f>
        <v>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v>
      </c>
      <c r="B26" s="111" t="s">
        <v>1304</v>
      </c>
    </row>
    <row r="27" spans="1:2" ht="30">
      <c r="A27" s="115" t="str">
        <f ca="1">OFFSET(L!$C$1,MATCH("Instructions"&amp;ADDRESS(ROW(),COLUMN(),4),L!$A:$A,0)-1,SL,,)</f>
        <v>Manche Unternehmen benötigen eine Begründung für eine "Nein" -Antwort im Kommentarfeld</v>
      </c>
      <c r="B27" s="111" t="s">
        <v>1304</v>
      </c>
    </row>
    <row r="28" spans="1:2" ht="247.5" customHeight="1">
      <c r="A28" s="115" t="str">
        <f ca="1">OFFSET(L!$C$1,MATCH("Instructions"&amp;ADDRESS(ROW(),COLUMN(),4),L!$A:$A,0)-1,SL,,)</f>
        <v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v>
      </c>
      <c r="B28" s="111"/>
    </row>
    <row r="29" spans="1:2" ht="157.15" customHeight="1">
      <c r="A29" s="115" t="str">
        <f ca="1">OFFSET(L!$C$1,MATCH("Instructions"&amp;ADDRESS(ROW(),COLUMN(),4),L!$A:$A,0)-1,SL,,)</f>
        <v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v>
      </c>
      <c r="B29" s="111" t="s">
        <v>1304</v>
      </c>
    </row>
    <row r="30" spans="1:2" ht="181.9" customHeight="1">
      <c r="A30" s="115" t="str">
        <f ca="1">OFFSET(L!$C$1,MATCH("Instructions"&amp;ADDRESS(ROW(),COLUMN(),4),L!$A:$A,0)-1,SL,,)</f>
        <v>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v>
      </c>
      <c r="B30" s="111"/>
    </row>
    <row r="31" spans="1:2" ht="150">
      <c r="A31" s="115" t="str">
        <f ca="1">OFFSET(L!$C$1,MATCH("Instructions"&amp;ADDRESS(ROW(),COLUMN(),4),L!$A:$A,0)-1,SL,,)</f>
        <v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v>
      </c>
      <c r="B31" s="111" t="s">
        <v>1304</v>
      </c>
    </row>
    <row r="32" spans="1:2" ht="234.6" customHeight="1">
      <c r="A32" s="115" t="str">
        <f ca="1">OFFSET(L!$C$1,MATCH("Instructions"&amp;ADDRESS(ROW(),COLUMN(),4),L!$A:$A,0)-1,SL,,)</f>
        <v>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v>
      </c>
      <c r="B32" s="111" t="s">
        <v>1307</v>
      </c>
    </row>
    <row r="33" spans="1:2" ht="60">
      <c r="A33" s="115" t="str">
        <f ca="1">OFFSET(L!$C$1,MATCH("Instructions"&amp;ADDRESS(ROW(),COLUMN(),4),L!$A:$A,0)-1,SL,,)</f>
        <v>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v>
      </c>
      <c r="B33" s="111"/>
    </row>
    <row r="34" spans="1:2" ht="60">
      <c r="A34" s="115" t="str">
        <f ca="1">OFFSET(L!$C$1,MATCH("Instructions"&amp;ADDRESS(ROW(),COLUMN(),4),L!$A:$A,0)-1,SL,,)</f>
        <v>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v>
      </c>
      <c r="B34" s="111" t="s">
        <v>1304</v>
      </c>
    </row>
    <row r="35" spans="1:2" ht="21" customHeight="1">
      <c r="A35" s="115" t="str">
        <f ca="1">OFFSET(L!$C$1,MATCH("Instructions"&amp;ADDRESS(ROW(),COLUMN(),4),L!$A:$A,0)-1,SL,,)</f>
        <v>Geben Sie, falls notwendig, Anmerkungen im Kommentarbereich ein, die für eine Klarstellung ihrer Antwort hilfreich sind.</v>
      </c>
      <c r="B35" s="111"/>
    </row>
    <row r="36" spans="1:2" ht="15">
      <c r="A36" s="119"/>
      <c r="B36" s="111"/>
    </row>
    <row r="37" spans="1:2" ht="45">
      <c r="A37" s="118" t="str">
        <f ca="1">OFFSET(L!$C$1,MATCH("Instructions"&amp;ADDRESS(ROW(),COLUMN(),4),L!$A:$A,0)-1,SL,,)</f>
        <v>Instruktionen zur Beantwortung der Fragen A. – H. (Reihen 75–89).  Die Fragen A. bis H. müssen beantwortet werden, wenn die Antwort auf Frage 1 für irgendein Metall „Ja“ lautet.
Bitte geben Sie Ihre Antworten nur auf ENGLISCH</v>
      </c>
      <c r="B37" s="111" t="s">
        <v>1304</v>
      </c>
    </row>
    <row r="38" spans="1:2" ht="135">
      <c r="A38" s="115" t="str">
        <f ca="1">OFFSET(L!$C$1,MATCH("Instructions"&amp;ADDRESS(ROW(),COLUMN(),4),L!$A:$A,0)-1,SL,,)</f>
        <v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v>
      </c>
      <c r="B38" s="111" t="s">
        <v>1306</v>
      </c>
    </row>
    <row r="39" spans="1:2" ht="60">
      <c r="A39" s="115" t="str">
        <f ca="1">OFFSET(L!$C$1,MATCH("Instructions"&amp;ADDRESS(ROW(),COLUMN(),4),L!$A:$A,0)-1,SL,,)</f>
        <v>A. Diese Erklärung dient der Beurteilung, ob ein Unternehmen eine konfliktfreie Beschaffungsrichtlinie hat. Die Antwort auf diese Frage muss „Ja“ oder „Nein“ lauten. Anmerkungen sollten in einem Frage-/Kommentar-Feld festgehalten werden. 
Diese Frage muss beantwortet werden.</v>
      </c>
      <c r="B39" s="111"/>
    </row>
    <row r="40" spans="1:2" ht="65.650000000000006" customHeight="1">
      <c r="A40" s="115" t="str">
        <f ca="1">OFFSET(L!$C$1,MATCH("Instructions"&amp;ADDRESS(ROW(),COLUMN(),4),L!$A:$A,0)-1,SL,,)</f>
        <v>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v>
      </c>
      <c r="B40" s="111"/>
    </row>
    <row r="41" spans="1:2" ht="75">
      <c r="A41" s="115" t="str">
        <f ca="1">OFFSET(L!$C$1,MATCH("Instructions"&amp;ADDRESS(ROW(),COLUMN(),4),L!$A:$A,0)-1,SL,,)</f>
        <v>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v>
      </c>
      <c r="B41" s="111" t="s">
        <v>1309</v>
      </c>
    </row>
    <row r="42" spans="1:2" ht="210">
      <c r="A42" s="115" t="str">
        <f ca="1">OFFSET(L!$C$1,MATCH("Instructions"&amp;ADDRESS(ROW(),COLUMN(),4),L!$A:$A,0)-1,SL,,)</f>
        <v>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v>
      </c>
      <c r="B42" s="111" t="s">
        <v>1307</v>
      </c>
    </row>
    <row r="43" spans="1:2" ht="165">
      <c r="A43" s="115" t="str">
        <f ca="1">OFFSET(L!$C$1,MATCH("Instructions"&amp;ADDRESS(ROW(),COLUMN(),4),L!$A:$A,0)-1,SL,,)</f>
        <v>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v>
      </c>
      <c r="B43" s="111" t="s">
        <v>1308</v>
      </c>
    </row>
    <row r="44" spans="1:2" ht="135">
      <c r="A44" s="115" t="str">
        <f ca="1">OFFSET(L!$C$1,MATCH("Instructions"&amp;ADDRESS(ROW(),COLUMN(),4),L!$A:$A,0)-1,SL,,)</f>
        <v>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v>
      </c>
      <c r="B44" s="111" t="s">
        <v>1304</v>
      </c>
    </row>
    <row r="45" spans="1:2" ht="120">
      <c r="A45" s="115" t="str">
        <f ca="1">OFFSET(L!$C$1,MATCH("Instructions"&amp;ADDRESS(ROW(),COLUMN(),4),L!$A:$A,0)-1,SL,,)</f>
        <v>G. Diese Frage dient der Bestimmung, ob das Prüfungsverfahren eines Unternehmens ein Abhilfemaßnahmen-Management umfasst. Die Antwort auf diese Frage muss „Ja“ oder „Nein“ lauten. Anmerkungen sollten in einem Frage/Kommentar-Feld festgehalten werden. 
Diese Frage muss beantwortet werden.</v>
      </c>
      <c r="B45" s="111" t="s">
        <v>1305</v>
      </c>
    </row>
    <row r="46" spans="1:2" ht="85.5" customHeight="1">
      <c r="A46" s="115" t="str">
        <f ca="1">OFFSET(L!$C$1,MATCH("Instructions"&amp;ADDRESS(ROW(),COLUMN(),4),L!$A:$A,0)-1,SL,,)</f>
        <v>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v>
      </c>
      <c r="B46" s="111" t="s">
        <v>1304</v>
      </c>
    </row>
    <row r="47" spans="1:2" ht="15">
      <c r="A47" s="119"/>
      <c r="B47" s="111"/>
    </row>
    <row r="48" spans="1:2" ht="30">
      <c r="A48" s="118" t="str">
        <f ca="1">OFFSET(L!$C$1,MATCH("Instructions"&amp;ADDRESS(ROW(),COLUMN(),4),L!$A:$A,0)-1,SL,,)</f>
        <v>Anleitung zum Ausfüllen des Reiters "Smelter List". Bitte machen Sie ihre Angaben nur in englischer Sprache.</v>
      </c>
      <c r="B48" s="111" t="s">
        <v>1304</v>
      </c>
    </row>
    <row r="49" spans="1:2" ht="22.5" customHeight="1">
      <c r="A49" s="281" t="str">
        <f ca="1">OFFSET(L!$C$1,MATCH("Instructions"&amp;ADDRESS(ROW(),COLUMN(),4),L!$A:$A,0)-1,SL,,)</f>
        <v>Hinweis: Spalten mit (*) sind Pflichtfelder</v>
      </c>
      <c r="B49" s="111"/>
    </row>
    <row r="50" spans="1:2" ht="60">
      <c r="A50" s="115" t="str">
        <f ca="1">OFFSET(L!$C$1,MATCH("Instructions"&amp;ADDRESS(ROW(),COLUMN(),4),L!$A:$A,0)-1,SL,,)</f>
        <v>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v>
      </c>
      <c r="B50" s="111" t="s">
        <v>1303</v>
      </c>
    </row>
    <row r="51" spans="1:2" ht="51" customHeight="1">
      <c r="A51" s="115" t="str">
        <f ca="1">OFFSET(L!$C$1,MATCH("Instructions"&amp;ADDRESS(ROW(),COLUMN(),4),L!$A:$A,0)-1,SL,,)</f>
        <v>1. Eingabespalte Schmelzhüttenidentifizierung – Wenn Sie die Schmelzhüttenidentifizierungsnummer kennen, geben Sie die Nummer in Spalte A ein (Spalten B, C, E, F, G, I und J füllen sich automatisch aus).  Spalte A füllt sich nicht automatisch aus.</v>
      </c>
      <c r="B51" s="111" t="s">
        <v>1304</v>
      </c>
    </row>
    <row r="52" spans="1:2" ht="44.65" customHeight="1">
      <c r="A52" s="115" t="str">
        <f ca="1">OFFSET(L!$C$1,MATCH("Instructions"&amp;ADDRESS(ROW(),COLUMN(),4),L!$A:$A,0)-1,SL,,)</f>
        <v>2.  Metall ( * ) - Verwenden Sie das Pull-down-Menü, um das Metall auszuwählen,  für welches Sie Informationen über die Schmelzhütte eingeben. Dies ist ein Pflichteingabefeld.</v>
      </c>
      <c r="B52" s="111"/>
    </row>
    <row r="53" spans="1:2" ht="79.150000000000006" customHeight="1">
      <c r="A53" s="180" t="str">
        <f ca="1">OFFSET(L!$C$1,MATCH("Instructions"&amp;ADDRESS(ROW(),COLUMN(),4),L!$A:$A,0)-1,SL,,)</f>
        <v>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v>
      </c>
      <c r="B53" s="111" t="s">
        <v>1304</v>
      </c>
    </row>
    <row r="54" spans="1:2" ht="60">
      <c r="A54" s="115" t="str">
        <f ca="1">OFFSET(L!$C$1,MATCH("Instructions"&amp;ADDRESS(ROW(),COLUMN(),4),L!$A:$A,0)-1,SL,,)</f>
        <v>4. Schmelzhütten Name ( 1 ) - Füllen Sie den Namen der Schmelzhütte in Spalte C ein, wenn Sie "Smelter not listed" ausgewählt haben.  Dieses Feld wird automatisch ausgefüllt, wenn eine Schmelzhütte in Spalte C ausgewählt wurde. Dies ist ein Pflichteingabefeld.</v>
      </c>
      <c r="B54" s="111" t="s">
        <v>1303</v>
      </c>
    </row>
    <row r="55" spans="1:2" ht="75">
      <c r="A55" s="115" t="str">
        <f ca="1">OFFSET(L!$C$1,MATCH("Instructions"&amp;ADDRESS(ROW(),COLUMN(),4),L!$A:$A,0)-1,SL,,)</f>
        <v>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v>
      </c>
      <c r="B55" s="111" t="s">
        <v>1309</v>
      </c>
    </row>
    <row r="56" spans="1:2" ht="60">
      <c r="A56" s="115" t="str">
        <f ca="1">OFFSET(L!$C$1,MATCH("Instructions"&amp;ADDRESS(ROW(),COLUMN(),4),L!$A:$A,0)-1,SL,,)</f>
        <v>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v>
      </c>
      <c r="B56" s="111" t="s">
        <v>1303</v>
      </c>
    </row>
    <row r="57" spans="1:2" ht="60">
      <c r="A57" s="115" t="str">
        <f ca="1">OFFSET(L!$C$1,MATCH("Instructions"&amp;ADDRESS(ROW(),COLUMN(),4),L!$A:$A,0)-1,SL,,)</f>
        <v>7. Quelle der Schmelzhütten Identifikationsnummer - das ist die Quelle der Schmelzhütte, welche  in der Spalte F eingegeben wurde. Wenn eine Schmelzhütte aus der Drop-down Box in Spalte C ausgewählt wurde, dann wird dieses Feld automatisch aufgefüllt werden.</v>
      </c>
      <c r="B57" s="111" t="s">
        <v>1303</v>
      </c>
    </row>
    <row r="58" spans="1:2" ht="60">
      <c r="A58" s="115" t="str">
        <f ca="1">OFFSET(L!$C$1,MATCH("Instructions"&amp;ADDRESS(ROW(),COLUMN(),4),L!$A:$A,0)-1,SL,,)</f>
        <v>8. Straße der Schmelzhütte – Geben Sie den Straßennamen des Schmelzhüttenstandortes an. Das Ausfüllen dieses Feldes ist freiwillig.</v>
      </c>
      <c r="B58" s="111" t="s">
        <v>1303</v>
      </c>
    </row>
    <row r="59" spans="1:2" ht="30">
      <c r="A59" s="115" t="str">
        <f ca="1">OFFSET(L!$C$1,MATCH("Instructions"&amp;ADDRESS(ROW(),COLUMN(),4),L!$A:$A,0)-1,SL,,)</f>
        <v>9. Ort der Schmelzhütte – Geben Sie den Namen des Ortes an, in dem sich die Schmelzhütte befindet. Das Ausfüllen dieses Feldes ist freiwillig.</v>
      </c>
      <c r="B59" s="111" t="s">
        <v>1304</v>
      </c>
    </row>
    <row r="60" spans="1:2" ht="45" customHeight="1">
      <c r="A60" s="115" t="str">
        <f ca="1">OFFSET(L!$C$1,MATCH("Instructions"&amp;ADDRESS(ROW(),COLUMN(),4),L!$A:$A,0)-1,SL,,)</f>
        <v>10. Standort der Schmelzhütte: Ggf. Bundesland/Region/Provinz – Geben Sie das Bundesland oder die Region/Provinz des Schmelzhüttenstandortes an. Das Ausfüllen dieses Feldes ist freiwillig.</v>
      </c>
      <c r="B60" s="111" t="s">
        <v>1307</v>
      </c>
    </row>
    <row r="61" spans="1:2" ht="195">
      <c r="A61" s="115" t="str">
        <f ca="1">OFFSET(L!$C$1,MATCH("Instructions"&amp;ADDRESS(ROW(),COLUMN(),4),L!$A:$A,0)-1,SL,,)</f>
        <v>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61" s="111" t="s">
        <v>1307</v>
      </c>
    </row>
    <row r="62" spans="1:2" ht="60">
      <c r="A62" s="115" t="str">
        <f ca="1">OFFSET(L!$C$1,MATCH("Instructions"&amp;ADDRESS(ROW(),COLUMN(),4),L!$A:$A,0)-1,SL,,)</f>
        <v>12. Schmelzhütten Kontakt-E-Mail - Tragen Sie die E-mail Adresse des Ansprechpartners der Schmelzhütte ein. Zum Beispiel:   John.Smith@SmelterXXX.com. Lesen Sie bitte die Anweisungen für die Eingabe des Ansprechpartners vor der Eingabe des Kontakt Namens.</v>
      </c>
      <c r="B62" s="111" t="s">
        <v>1303</v>
      </c>
    </row>
    <row r="63" spans="1:2" ht="125.45" customHeight="1">
      <c r="A63" s="115" t="str">
        <f ca="1">OFFSET(L!$C$1,MATCH("Instructions"&amp;ADDRESS(ROW(),COLUMN(),4),L!$A:$A,0)-1,SL,,)</f>
        <v>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v>
      </c>
      <c r="B63" s="111" t="s">
        <v>1303</v>
      </c>
    </row>
    <row r="64" spans="1:2" ht="136.15" customHeight="1">
      <c r="A64" s="115" t="str">
        <f ca="1">OFFSET(L!$C$1,MATCH("Instructions"&amp;ADDRESS(ROW(),COLUMN(),4),L!$A:$A,0)-1,SL,,)</f>
        <v>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v>
      </c>
      <c r="B64" s="111"/>
    </row>
    <row r="65" spans="1:2" ht="90">
      <c r="A65" s="115" t="str">
        <f ca="1">OFFSET(L!$C$1,MATCH("Instructions"&amp;ADDRESS(ROW(),COLUMN(),4),L!$A:$A,0)-1,SL,,)</f>
        <v>15. Zeigt an, ob die Schmelzhütte seine Materialien für seine(n) Schmelzprozess(e) ausschließlich aus Recycling oder Schrott bezieht. Diese Frage ist optional.  Erlaubte Antworten auf diese Frage sind:
- Ja
- Nein
- Unbekannt</v>
      </c>
      <c r="B65" s="111"/>
    </row>
    <row r="66" spans="1:2" ht="110.25" customHeight="1">
      <c r="A66" s="115" t="str">
        <f ca="1">OFFSET(L!$C$1,MATCH("Instructions"&amp;ADDRESS(ROW(),COLUMN(),4),L!$A:$A,0)-1,SL,,)</f>
        <v xml:space="preserve">16. Anmerkungen - geben Sie Ihre Anmerkungen zu den Schmelzhütten in das Textfeld ein. Beispiel: Smelter is being acquired by Company YYY </v>
      </c>
      <c r="B66" s="111"/>
    </row>
    <row r="67" spans="1:2" s="28" customFormat="1" ht="15">
      <c r="A67" s="120"/>
      <c r="B67" s="111"/>
    </row>
    <row r="68" spans="1:2" s="28" customFormat="1" ht="34.5" customHeight="1">
      <c r="A68" s="118" t="str">
        <f ca="1">OFFSET(L!$C$1,MATCH("Instructions"&amp;ADDRESS(ROW(),COLUMN(),4),L!$A:$A,0)-1,SL,,)</f>
        <v>Allgemeine Geschäftsbedingungen (AGB)</v>
      </c>
      <c r="B68" s="111"/>
    </row>
    <row r="69" spans="1:2" s="28" customFormat="1" ht="15">
      <c r="A69" s="120"/>
      <c r="B69" s="111"/>
    </row>
    <row r="70" spans="1:2" ht="80.650000000000006" customHeight="1">
      <c r="A70" s="118" t="str">
        <f ca="1">OFFSET(L!$C$1,MATCH("Instructions"&amp;ADDRESS(ROW(),COLUMN(),4),L!$A:$A,0)-1,SL,,)</f>
        <v>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v>
      </c>
      <c r="B70" s="111" t="s">
        <v>1304</v>
      </c>
    </row>
    <row r="71" spans="1:2" ht="93.6" customHeight="1">
      <c r="A71" s="281"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71" s="111" t="s">
        <v>1310</v>
      </c>
    </row>
    <row r="72" spans="1:2" ht="155.44999999999999" customHeight="1">
      <c r="A72" s="281"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c r="B72" s="111" t="s">
        <v>1308</v>
      </c>
    </row>
    <row r="73" spans="1:2" ht="75">
      <c r="A73" s="281"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80"/>
      <c r="B1" s="381"/>
      <c r="C1" s="381"/>
      <c r="D1" s="382"/>
    </row>
    <row r="2" spans="1:5" ht="71.25" customHeight="1">
      <c r="A2" s="84"/>
      <c r="B2" s="159" t="str">
        <f ca="1">OFFSET(L!$C$1,MATCH("Definitions"&amp;ADDRESS(ROW(),COLUMN(),4),L!$A:$A,0)-1,SL,,)</f>
        <v>Posten</v>
      </c>
      <c r="C2" s="159" t="str">
        <f ca="1">OFFSET(L!$C$1,MATCH("Definitions"&amp;ADDRESS(ROW(),COLUMN(),4),L!$A:$A,0)-1,SL,,)</f>
        <v>Definition</v>
      </c>
      <c r="D2" s="384"/>
      <c r="E2" s="121"/>
    </row>
    <row r="3" spans="1:5" ht="64.150000000000006" customHeight="1">
      <c r="A3" s="84"/>
      <c r="B3" s="71" t="str">
        <f ca="1">OFFSET(L!$C$1,MATCH("Definitions"&amp;ADDRESS(ROW(),COLUMN(),4),L!$A:$A,0)-1,SL,,)</f>
        <v>3TG</v>
      </c>
      <c r="C3" s="71" t="str">
        <f ca="1">OFFSET(L!$C$1,MATCH("Definitions"&amp;ADDRESS(ROW(),COLUMN(),4),L!$A:$A,0)-1,SL,,)</f>
        <v>Zinn, Tantal, Wolfram, Gold</v>
      </c>
      <c r="D3" s="384"/>
      <c r="E3" s="122" t="s">
        <v>1312</v>
      </c>
    </row>
    <row r="4" spans="1:5" ht="63.75" customHeight="1">
      <c r="A4" s="84"/>
      <c r="B4" s="71" t="str">
        <f ca="1">OFFSET(L!$C$1,MATCH("Definitions"&amp;ADDRESS(ROW(),COLUMN(),4),L!$A:$A,0)-1,SL,,)</f>
        <v>Bevollmächtigter</v>
      </c>
      <c r="C4" s="71"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4" s="384"/>
      <c r="E4" s="122"/>
    </row>
    <row r="5" spans="1:5" ht="75">
      <c r="A5" s="84"/>
      <c r="B5" s="71" t="str">
        <f ca="1">OFFSET(L!$C$1,MATCH("Definitions"&amp;ADDRESS(ROW(),COLUMN(),4),L!$A:$A,0)-1,SL,,)</f>
        <v>Konflikt- und Hochrisikogebiete (CAHRA)</v>
      </c>
      <c r="C5" s="71" t="str">
        <f ca="1">OFFSET(L!$C$1,MATCH("Definitions"&amp;ADDRESS(ROW(),COLUMN(),4),L!$A:$A,0)-1,SL,,)</f>
        <v>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v>
      </c>
      <c r="D5" s="384"/>
      <c r="E5" s="122"/>
    </row>
    <row r="6" spans="1:5" ht="151.15" customHeight="1">
      <c r="A6" s="84"/>
      <c r="B6" s="71" t="str">
        <f ca="1">OFFSET(L!$C$1,MATCH("Definitions"&amp;ADDRESS(ROW(),COLUMN(),4),L!$A:$A,0)-1,SL,,)</f>
        <v>Konfliktmineral</v>
      </c>
      <c r="C6" s="71" t="str">
        <f ca="1">OFFSET(L!$C$1,MATCH("Definitions"&amp;ADDRESS(ROW(),COLUMN(),4),L!$A:$A,0)-1,SL,,)</f>
        <v>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v>
      </c>
      <c r="D6" s="384"/>
      <c r="E6" s="122" t="s">
        <v>1313</v>
      </c>
    </row>
    <row r="7" spans="1:5" ht="105.6" customHeight="1">
      <c r="A7" s="84"/>
      <c r="B7" s="71" t="str">
        <f ca="1">OFFSET(L!$C$1,MATCH("Definitions"&amp;ADDRESS(ROW(),COLUMN(),4),L!$A:$A,0)-1,SL,,)</f>
        <v>umfassendes Land(er)</v>
      </c>
      <c r="C7" s="71" t="str">
        <f ca="1">OFFSET(L!$C$1,MATCH("Definitions"&amp;ADDRESS(ROW(),COLUMN(),4),L!$A:$A,0)-1,SL,,)</f>
        <v>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v>
      </c>
      <c r="D7" s="384"/>
      <c r="E7" s="122" t="s">
        <v>1313</v>
      </c>
    </row>
    <row r="8" spans="1:5" ht="135">
      <c r="A8" s="84"/>
      <c r="B8" s="71" t="str">
        <f ca="1">OFFSET(L!$C$1,MATCH("Definitions"&amp;ADDRESS(ROW(),COLUMN(),4),L!$A:$A,0)-1,SL,,)</f>
        <v>Erklärung Anwendungsbereich oder Klasse</v>
      </c>
      <c r="C8" s="71"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8" s="384"/>
      <c r="E8" s="122" t="s">
        <v>1316</v>
      </c>
    </row>
    <row r="9" spans="1:5" ht="60">
      <c r="A9" s="84"/>
      <c r="B9" s="71" t="str">
        <f ca="1">OFFSET(L!$C$1,MATCH("Definitions"&amp;ADDRESS(ROW(),COLUMN(),4),L!$A:$A,0)-1,SL,,)</f>
        <v>Dodd-Frank</v>
      </c>
      <c r="C9" s="71" t="str">
        <f ca="1">OFFSET(L!$C$1,MATCH("Definitions"&amp;ADDRESS(ROW(),COLUMN(),4),L!$A:$A,0)-1,SL,,)</f>
        <v>2010 US Gesetzgebung, Dodd-Frank-Walls Street Reform and Consumer Protection Art, Section 1502 ("Dodd-Frank") (http://www.sec.gov/about/laws/wallstreetreform-cpa.pdf)</v>
      </c>
      <c r="D9" s="384"/>
      <c r="E9" s="122" t="s">
        <v>1313</v>
      </c>
    </row>
    <row r="10" spans="1:5" ht="45">
      <c r="A10" s="84"/>
      <c r="B10" s="71" t="str">
        <f ca="1">OFFSET(L!$C$1,MATCH("Definitions"&amp;ADDRESS(ROW(),COLUMN(),4),L!$A:$A,0)-1,SL,,)</f>
        <v>DRK</v>
      </c>
      <c r="C10" s="71" t="str">
        <f ca="1">OFFSET(L!$C$1,MATCH("Definitions"&amp;ADDRESS(ROW(),COLUMN(),4),L!$A:$A,0)-1,SL,,)</f>
        <v>Demokratische Republik Kongo</v>
      </c>
      <c r="D10" s="384"/>
      <c r="E10" s="122" t="s">
        <v>1312</v>
      </c>
    </row>
    <row r="11" spans="1:5" ht="75" hidden="1">
      <c r="A11" s="84"/>
      <c r="B11" s="71" t="str">
        <f ca="1">OFFSET(L!$C$1,MATCH("Definitions"&amp;ADDRESS(ROW(),COLUMN(),4),L!$A:$A,0)-1,SL,,)</f>
        <v>DRK Konflikt-Frei</v>
      </c>
      <c r="C11" s="71" t="str">
        <f ca="1">OFFSET(L!$C$1,MATCH("Definitions"&amp;ADDRESS(ROW(),COLUMN(),4),L!$A:$A,0)-1,SL,,)</f>
        <v>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v>
      </c>
      <c r="D11" s="384"/>
      <c r="E11" s="122" t="s">
        <v>1312</v>
      </c>
    </row>
    <row r="12" spans="1:5" ht="75">
      <c r="A12" s="84"/>
      <c r="B12" s="71" t="str">
        <f ca="1">OFFSET(L!$C$1,MATCH("Definitions"&amp;ADDRESS(ROW(),COLUMN(),4),L!$A:$A,0)-1,SL,,)</f>
        <v>Gold (Au) Raffinerie (Schmelzhutte)</v>
      </c>
      <c r="C12" s="71" t="str">
        <f ca="1">OFFSET(L!$C$1,MATCH("Definitions"&amp;ADDRESS(ROW(),COLUMN(),4),L!$A:$A,0)-1,SL,,)</f>
        <v>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v>
      </c>
      <c r="D12" s="384"/>
      <c r="E12" s="122" t="s">
        <v>1312</v>
      </c>
    </row>
    <row r="13" spans="1:5" ht="107.25" customHeight="1">
      <c r="A13" s="84"/>
      <c r="B13" s="71" t="str">
        <f ca="1">OFFSET(L!$C$1,MATCH("Definitions"&amp;ADDRESS(ROW(),COLUMN(),4),L!$A:$A,0)-1,SL,,)</f>
        <v>Unabhängige Private Wirtschaftsprüfungsgesellschaft</v>
      </c>
      <c r="C13" s="71" t="str">
        <f ca="1">OFFSET(L!$C$1,MATCH("Definitions"&amp;ADDRESS(ROW(),COLUMN(),4),L!$A:$A,0)-1,SL,,)</f>
        <v>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13" s="384"/>
      <c r="E13" s="122" t="s">
        <v>1314</v>
      </c>
    </row>
    <row r="14" spans="1:5" ht="315">
      <c r="A14" s="84"/>
      <c r="B14" s="71" t="str">
        <f ca="1">OFFSET(L!$C$1,MATCH("Definitions"&amp;ADDRESS(ROW(),COLUMN(),4),L!$A:$A,0)-1,SL,,)</f>
        <v>Absichtlich hinzugefügt</v>
      </c>
      <c r="C14" s="71" t="str">
        <f ca="1">OFFSET(L!$C$1,MATCH("Definitions"&amp;ADDRESS(ROW(),COLUMN(),4),L!$A:$A,0)-1,SL,,)</f>
        <v>"Absichtlich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v>
      </c>
      <c r="D14" s="384"/>
      <c r="E14" s="122" t="s">
        <v>1312</v>
      </c>
    </row>
    <row r="15" spans="1:5" ht="150">
      <c r="A15" s="84"/>
      <c r="B15" s="71" t="str">
        <f ca="1">OFFSET(L!$C$1,MATCH("Definitions"&amp;ADDRESS(ROW(),COLUMN(),4),L!$A:$A,0)-1,SL,,)</f>
        <v>IPC</v>
      </c>
      <c r="C15" s="71" t="str">
        <f ca="1">OFFSET(L!$C$1,MATCH("Definitions"&amp;ADDRESS(ROW(),COLUMN(),4),L!$A:$A,0)-1,SL,,)</f>
        <v>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v>
      </c>
      <c r="D15" s="384"/>
      <c r="E15" s="122" t="s">
        <v>1312</v>
      </c>
    </row>
    <row r="16" spans="1:5" ht="75">
      <c r="A16" s="84"/>
      <c r="B16" s="71" t="str">
        <f ca="1">OFFSET(L!$C$1,MATCH("Definitions"&amp;ADDRESS(ROW(),COLUMN(),4),L!$A:$A,0)-1,SL,,)</f>
        <v>IPC-1755 Responsible Minerals Data Exchange Standard</v>
      </c>
      <c r="C16" s="71" t="str">
        <f ca="1">OFFSET(L!$C$1,MATCH("Definitions"&amp;ADDRESS(ROW(),COLUMN(),4),L!$A:$A,0)-1,SL,,)</f>
        <v>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v>
      </c>
      <c r="D16" s="384"/>
      <c r="E16" s="122" t="s">
        <v>1312</v>
      </c>
    </row>
    <row r="17" spans="1:5" ht="255">
      <c r="A17" s="84"/>
      <c r="B17" s="71" t="str">
        <f ca="1">OFFSET(L!$C$1,MATCH("Definitions"&amp;ADDRESS(ROW(),COLUMN(),4),L!$A:$A,0)-1,SL,,)</f>
        <v>Erforderlich für die Funktionalität des Produkts</v>
      </c>
      <c r="C17" s="71" t="str">
        <f ca="1">OFFSET(L!$C$1,MATCH("Definitions"&amp;ADDRESS(ROW(),COLUMN(),4),L!$A:$A,0)-1,SL,,)</f>
        <v>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v>
      </c>
      <c r="D17" s="384"/>
      <c r="E17" s="122" t="s">
        <v>1312</v>
      </c>
    </row>
    <row r="18" spans="1:5" ht="165">
      <c r="A18" s="84"/>
      <c r="B18" s="71" t="str">
        <f ca="1">OFFSET(L!$C$1,MATCH("Definitions"&amp;ADDRESS(ROW(),COLUMN(),4),L!$A:$A,0)-1,SL,,)</f>
        <v>Erforderlich für die Herstellung eines Produkt</v>
      </c>
      <c r="C18" s="71" t="str">
        <f ca="1">OFFSET(L!$C$1,MATCH("Definitions"&amp;ADDRESS(ROW(),COLUMN(),4),L!$A:$A,0)-1,SL,,)</f>
        <v>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v>
      </c>
      <c r="D18" s="384"/>
      <c r="E18" s="122" t="s">
        <v>1312</v>
      </c>
    </row>
    <row r="19" spans="1:5" ht="15">
      <c r="A19" s="84"/>
      <c r="B19" s="71" t="str">
        <f ca="1">OFFSET(L!$C$1,MATCH("Definitions"&amp;ADDRESS(ROW(),COLUMN(),4),L!$A:$A,0)-1,SL,,)</f>
        <v>OECD</v>
      </c>
      <c r="C19" s="71" t="str">
        <f ca="1">OFFSET(L!$C$1,MATCH("Definitions"&amp;ADDRESS(ROW(),COLUMN(),4),L!$A:$A,0)-1,SL,,)</f>
        <v>Organisation für wirtschaftliche Zusammenarbeit und Entwicklung</v>
      </c>
      <c r="D19" s="384"/>
      <c r="E19" s="122"/>
    </row>
    <row r="20" spans="1:5" ht="45">
      <c r="A20" s="84"/>
      <c r="B20" s="71" t="str">
        <f ca="1">OFFSET(L!$C$1,MATCH("Definitions"&amp;ADDRESS(ROW(),COLUMN(),4),L!$A:$A,0)-1,SL,,)</f>
        <v>Produkt</v>
      </c>
      <c r="C20" s="71"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20" s="384"/>
      <c r="E20" s="122"/>
    </row>
    <row r="21" spans="1:5" ht="15">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Recycling oder Schrott Quellen</v>
      </c>
      <c r="C22" s="71" t="str">
        <f ca="1">OFFSET(L!$C$1,MATCH("Definitions"&amp;ADDRESS(ROW(),COLUMN(),4),L!$A:$A,0)-1,SL,,)</f>
        <v>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v>
      </c>
      <c r="D22" s="384"/>
      <c r="E22" s="122"/>
    </row>
    <row r="23" spans="1:5" ht="60">
      <c r="A23" s="84"/>
      <c r="B23" s="71" t="str">
        <f ca="1">OFFSET(L!$C$1,MATCH("Definitions"&amp;ADDRESS(ROW(),COLUMN(),4),L!$A:$A,0)-1,SL,,)</f>
        <v>Responsible Minerals Assurance Process (RMAP)</v>
      </c>
      <c r="C23" s="71"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24" s="384"/>
      <c r="E24" s="122"/>
    </row>
    <row r="25" spans="1:5" ht="177.6" customHeight="1">
      <c r="A25" s="84"/>
      <c r="B25" s="71" t="str">
        <f ca="1">OFFSET(L!$C$1,MATCH("Definitions"&amp;ADDRESS(ROW(),COLUMN(),4),L!$A:$A,0)-1,SL,,)</f>
        <v>RMAP Compliant Smelter Liste</v>
      </c>
      <c r="C25" s="71"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v>
      </c>
      <c r="D25" s="384"/>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90">
      <c r="A27" s="84"/>
      <c r="B27" s="71" t="str">
        <f ca="1">OFFSET(L!$C$1,MATCH("Definitions"&amp;ADDRESS(ROW(),COLUMN(),4),L!$A:$A,0)-1,SL,,)</f>
        <v>Schmelzhütte</v>
      </c>
      <c r="C27" s="71"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7" s="384"/>
      <c r="E27" s="122" t="s">
        <v>1312</v>
      </c>
    </row>
    <row r="28" spans="1:5" ht="60">
      <c r="A28" s="84"/>
      <c r="B28" s="71" t="str">
        <f ca="1">OFFSET(L!$C$1,MATCH("Definitions"&amp;ADDRESS(ROW(),COLUMN(),4),L!$A:$A,0)-1,SL,,)</f>
        <v>Schmelzhütte Id-Nummer</v>
      </c>
      <c r="C28" s="71"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8" s="384"/>
      <c r="E28" s="122" t="s">
        <v>1313</v>
      </c>
    </row>
    <row r="29" spans="1:5" ht="105">
      <c r="A29" s="84"/>
      <c r="B29" s="71" t="str">
        <f ca="1">OFFSET(L!$C$1,MATCH("Definitions"&amp;ADDRESS(ROW(),COLUMN(),4),L!$A:$A,0)-1,SL,,)</f>
        <v>Tantal (Ta) Schmelzhütte</v>
      </c>
      <c r="C29" s="71" t="str">
        <f ca="1">OFFSET(L!$C$1,MATCH("Definitions"&amp;ADDRESS(ROW(),COLUMN(),4),L!$A:$A,0)-1,SL,,)</f>
        <v>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v>
      </c>
      <c r="D29" s="384"/>
      <c r="E29" s="122" t="s">
        <v>1314</v>
      </c>
    </row>
    <row r="30" spans="1:5" ht="151.9" customHeight="1">
      <c r="A30" s="84"/>
      <c r="B30" s="71" t="str">
        <f ca="1">OFFSET(L!$C$1,MATCH("Definitions"&amp;ADDRESS(ROW(),COLUMN(),4),L!$A:$A,0)-1,SL,,)</f>
        <v>Zinn (Sn) Schmelzhütte</v>
      </c>
      <c r="C30" s="71" t="str">
        <f ca="1">OFFSET(L!$C$1,MATCH("Definitions"&amp;ADDRESS(ROW(),COLUMN(),4),L!$A:$A,0)-1,SL,,)</f>
        <v>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v>
      </c>
      <c r="D30" s="384"/>
      <c r="E30" s="122" t="s">
        <v>1315</v>
      </c>
    </row>
    <row r="31" spans="1:5" ht="136.9" customHeight="1">
      <c r="A31" s="84"/>
      <c r="B31" s="71" t="str">
        <f ca="1">OFFSET(L!$C$1,MATCH("Definitions"&amp;ADDRESS(ROW(),COLUMN(),4),L!$A:$A,0)-1,SL,,)</f>
        <v>Wolfram (W) Schmelzhütte</v>
      </c>
      <c r="C31" s="71" t="str">
        <f ca="1">OFFSET(L!$C$1,MATCH("Definitions"&amp;ADDRESS(ROW(),COLUMN(),4),L!$A:$A,0)-1,SL,,)</f>
        <v>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v>
      </c>
      <c r="D31" s="384"/>
      <c r="E31" s="122"/>
    </row>
    <row r="32" spans="1:5" ht="15">
      <c r="A32" s="84"/>
      <c r="B32" s="383" t="str">
        <f ca="1">OFFSET(L!$C$1,MATCH("General"&amp;"Cpy",L!$A:$A,0)-1,SL,,)</f>
        <v>© 2022 Responsible Minerals Initiative. All rights reserved.</v>
      </c>
      <c r="C32" s="383"/>
      <c r="D32" s="384"/>
      <c r="E32" s="122"/>
    </row>
    <row r="33" spans="1:4" ht="13.5" thickBot="1">
      <c r="A33" s="85"/>
      <c r="B33" s="176"/>
      <c r="C33" s="176"/>
      <c r="D33" s="38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zoomScalePageLayoutView="70" workbookViewId="0">
      <selection activeCell="G81" sqref="G81:J81"/>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04"/>
      <c r="B1" s="405"/>
      <c r="C1" s="405"/>
      <c r="D1" s="405"/>
      <c r="E1" s="405"/>
      <c r="F1" s="405"/>
      <c r="G1" s="405"/>
      <c r="H1" s="405"/>
      <c r="I1" s="405"/>
      <c r="J1" s="405"/>
      <c r="K1" s="406"/>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07" t="str">
        <f ca="1">OFFSET(L!$C$1,MATCH("Declaration"&amp;ADDRESS(ROW(),COLUMN(),4),L!$A:$A,0)-1,SL,,)</f>
        <v>Conflict Minerals Reporting Template (CMRT)</v>
      </c>
      <c r="E2" s="408"/>
      <c r="F2" s="408"/>
      <c r="G2" s="408"/>
      <c r="H2" s="408"/>
      <c r="I2" s="408"/>
      <c r="J2" s="409"/>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536</v>
      </c>
      <c r="E3" s="12"/>
      <c r="F3" s="420"/>
      <c r="G3" s="420"/>
      <c r="H3" s="420"/>
      <c r="I3" s="175"/>
      <c r="J3" s="160" t="s">
        <v>15654</v>
      </c>
      <c r="K3" s="44"/>
      <c r="L3" s="133"/>
      <c r="M3" s="124"/>
      <c r="N3" s="124"/>
      <c r="O3" s="125"/>
      <c r="P3" s="138">
        <f>MATCH($D$3,LN,0)</f>
        <v>7</v>
      </c>
    </row>
    <row r="4" spans="1:34" ht="15.75">
      <c r="A4" s="42"/>
      <c r="B4" s="416" t="str">
        <f ca="1">OFFSET(L!$C$1,MATCH("Declaration"&amp;ADDRESS(ROW(),COLUMN(),4),L!$A:$A,0)-1,SL,,)</f>
        <v>Der Zweck dieses Dokuments ist die Erfassung von Beschaffungsinformationen für Zinn, Tantal, Wolfram und Gold, welche in Produkten genutzt werden.</v>
      </c>
      <c r="C4" s="416"/>
      <c r="D4" s="416"/>
      <c r="E4" s="416"/>
      <c r="F4" s="416"/>
      <c r="G4" s="416"/>
      <c r="H4" s="416"/>
      <c r="I4" s="421" t="str">
        <f ca="1">OFFSET(L!$C$1,MATCH("Declaration"&amp;ADDRESS(ROW(),COLUMN(),4),L!$A:$A,0)-1,SL,,)</f>
        <v>Link zu den Bedingungen</v>
      </c>
      <c r="J4" s="421"/>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16" t="str">
        <f ca="1">OFFSET(L!$C$1,MATCH("Declaration"&amp;ADDRESS(ROW(),COLUMN(),4),L!$A:$A,0)-1,SL,,)</f>
        <v>Pflichtfelder sind mit einem Sternchen (*) gekennzeichnet.  Im Tab „Instruktionen“ finden Sie eine Anleitung zur Beantwortung aller Fragen.</v>
      </c>
      <c r="C6" s="416"/>
      <c r="D6" s="416"/>
      <c r="E6" s="416"/>
      <c r="F6" s="416"/>
      <c r="G6" s="416"/>
      <c r="H6" s="416"/>
      <c r="I6" s="416"/>
      <c r="J6" s="416"/>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25" t="str">
        <f ca="1">OFFSET(L!$C$1,MATCH("Declaration"&amp;ADDRESS(ROW(),COLUMN(),4),L!$A:$A,0)-1,SL,,)</f>
        <v>Firmenangaben</v>
      </c>
      <c r="C7" s="425"/>
      <c r="D7" s="425"/>
      <c r="E7" s="425"/>
      <c r="F7" s="425"/>
      <c r="G7" s="425"/>
      <c r="H7" s="425"/>
      <c r="I7" s="425"/>
      <c r="J7" s="425"/>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Firmenname (*):</v>
      </c>
      <c r="C8" s="86"/>
      <c r="D8" s="410" t="s">
        <v>15655</v>
      </c>
      <c r="E8" s="411"/>
      <c r="F8" s="411"/>
      <c r="G8" s="411"/>
      <c r="H8" s="411"/>
      <c r="I8" s="411"/>
      <c r="J8" s="412"/>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Geltungsbereich der Erklärung (*):</v>
      </c>
      <c r="C9" s="86"/>
      <c r="D9" s="422" t="s">
        <v>494</v>
      </c>
      <c r="E9" s="423"/>
      <c r="F9" s="423"/>
      <c r="G9" s="424"/>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26" t="str">
        <f ca="1">OFFSET(L!$C$1,MATCH("Declaration"&amp;ADDRESS(ROW(),COLUMN(),4)&amp;LEFT($D$9,1),L!$A:$A,0)-1,SL,,)</f>
        <v>Beschreibung des Geltungsbereichs</v>
      </c>
      <c r="C10" s="144"/>
      <c r="D10" s="417"/>
      <c r="E10" s="418"/>
      <c r="F10" s="418"/>
      <c r="G10" s="418"/>
      <c r="H10" s="418"/>
      <c r="I10" s="418"/>
      <c r="J10" s="419"/>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27"/>
      <c r="C11" s="144"/>
      <c r="D11" s="433" t="str">
        <f ca="1">IF(D9=Q9,OFFSET(L!$C$1,MATCH("Declaration"&amp;ADDRESS(ROW(),COLUMN(),4),L!$A:$A,0)-1,SL,,),"")</f>
        <v/>
      </c>
      <c r="E11" s="434"/>
      <c r="F11" s="434"/>
      <c r="G11" s="434"/>
      <c r="H11" s="434"/>
      <c r="I11" s="434"/>
      <c r="J11" s="435"/>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Eindeutige Unternehmenskennung:</v>
      </c>
      <c r="C12" s="87"/>
      <c r="D12" s="413"/>
      <c r="E12" s="414"/>
      <c r="F12" s="414"/>
      <c r="G12" s="414"/>
      <c r="H12" s="414"/>
      <c r="I12" s="414"/>
      <c r="J12" s="415"/>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Zuständige Stelle im Unternehmen:</v>
      </c>
      <c r="C13" s="87"/>
      <c r="D13" s="413"/>
      <c r="E13" s="414"/>
      <c r="F13" s="414"/>
      <c r="G13" s="414"/>
      <c r="H13" s="414"/>
      <c r="I13" s="414"/>
      <c r="J13" s="415"/>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Adresse:</v>
      </c>
      <c r="C14" s="87"/>
      <c r="D14" s="413" t="s">
        <v>15656</v>
      </c>
      <c r="E14" s="414"/>
      <c r="F14" s="414"/>
      <c r="G14" s="414"/>
      <c r="H14" s="414"/>
      <c r="I14" s="414"/>
      <c r="J14" s="415"/>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Name des Ansprechpartners (*):</v>
      </c>
      <c r="C15" s="87"/>
      <c r="D15" s="413" t="s">
        <v>15657</v>
      </c>
      <c r="E15" s="414"/>
      <c r="F15" s="414"/>
      <c r="G15" s="414"/>
      <c r="H15" s="414"/>
      <c r="I15" s="414"/>
      <c r="J15" s="415"/>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E-Mail-Adresse des Ansprechpartners (*):</v>
      </c>
      <c r="C16" s="87"/>
      <c r="D16" s="428" t="s">
        <v>15658</v>
      </c>
      <c r="E16" s="429"/>
      <c r="F16" s="429"/>
      <c r="G16" s="429"/>
      <c r="H16" s="429"/>
      <c r="I16" s="429"/>
      <c r="J16" s="430"/>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Telefonnummer des Ansprechpartners (*):</v>
      </c>
      <c r="C17" s="87"/>
      <c r="D17" s="413" t="s">
        <v>15659</v>
      </c>
      <c r="E17" s="414"/>
      <c r="F17" s="414"/>
      <c r="G17" s="414"/>
      <c r="H17" s="414"/>
      <c r="I17" s="414"/>
      <c r="J17" s="415"/>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Bevollmächtigter (*):</v>
      </c>
      <c r="C18" s="87"/>
      <c r="D18" s="446" t="s">
        <v>15660</v>
      </c>
      <c r="E18" s="447"/>
      <c r="F18" s="447"/>
      <c r="G18" s="447"/>
      <c r="H18" s="447"/>
      <c r="I18" s="447"/>
      <c r="J18" s="448"/>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Titel des Bevollmächtigten:</v>
      </c>
      <c r="C19" s="87"/>
      <c r="D19" s="413" t="s">
        <v>15661</v>
      </c>
      <c r="E19" s="414"/>
      <c r="F19" s="414"/>
      <c r="G19" s="414"/>
      <c r="H19" s="414"/>
      <c r="I19" s="414"/>
      <c r="J19" s="415"/>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E-Mail-Adresse des Bevollmächtigten (*):</v>
      </c>
      <c r="C20" s="87"/>
      <c r="D20" s="428" t="s">
        <v>15662</v>
      </c>
      <c r="E20" s="429"/>
      <c r="F20" s="429"/>
      <c r="G20" s="429"/>
      <c r="H20" s="429"/>
      <c r="I20" s="429"/>
      <c r="J20" s="430"/>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Telefonnummer des Bevollmächtigten:</v>
      </c>
      <c r="C21" s="155"/>
      <c r="D21" s="386"/>
      <c r="E21" s="387"/>
      <c r="F21" s="387"/>
      <c r="G21" s="387"/>
      <c r="H21" s="387"/>
      <c r="I21" s="387"/>
      <c r="J21" s="388"/>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Datum (*):</v>
      </c>
      <c r="C22" s="88"/>
      <c r="D22" s="391">
        <v>44823</v>
      </c>
      <c r="E22" s="392"/>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38"/>
      <c r="E23" s="438"/>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393" t="str">
        <f ca="1">OFFSET(L!$C$1,MATCH("Declaration"&amp;ADDRESS(ROW(),COLUMN(),4),L!$A:$A,0)-1,SL,,)</f>
        <v>Beantworten Sie die Fragen 1 - 8 entsprechend dem oben angegebenen Geltungsbereich</v>
      </c>
      <c r="C24" s="393"/>
      <c r="D24" s="393"/>
      <c r="E24" s="393"/>
      <c r="F24" s="393"/>
      <c r="G24" s="393"/>
      <c r="H24" s="393"/>
      <c r="I24" s="393"/>
      <c r="J24" s="393"/>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Wird absichtlich ein 3TG-Mineral im Herstellungsprozess verwendet oder in das/die Produkt(e) aufgenommen? (*)</v>
      </c>
      <c r="C25" s="20"/>
      <c r="D25" s="400" t="str">
        <f ca="1">OFFSET(L!$C$1,MATCH("Declaration"&amp;ADDRESS(ROW(),COLUMN(),4),L!$A:$A,0)-1,SL,,)</f>
        <v>Antwort</v>
      </c>
      <c r="E25" s="400"/>
      <c r="F25" s="21"/>
      <c r="G25" s="52" t="str">
        <f ca="1">OFFSET(L!$C$1,MATCH("Declaration"&amp;ADDRESS(ROW(),COLUMN(),4),L!$A:$A,0)-1,SL,,)</f>
        <v>Kommentare</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Tantal  (*)</v>
      </c>
      <c r="C26" s="43"/>
      <c r="D26" s="389" t="s">
        <v>488</v>
      </c>
      <c r="E26" s="390"/>
      <c r="F26" s="15"/>
      <c r="G26" s="397"/>
      <c r="H26" s="398"/>
      <c r="I26" s="398"/>
      <c r="J26" s="399"/>
      <c r="K26" s="44"/>
      <c r="L26" s="136"/>
      <c r="M26" s="126"/>
      <c r="N26" s="124"/>
      <c r="O26" s="125"/>
      <c r="P26" s="138" t="str">
        <f>IF(D$26="No","","(*)")</f>
        <v>(*)</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Zinn  (*)</v>
      </c>
      <c r="C27" s="43"/>
      <c r="D27" s="389" t="s">
        <v>488</v>
      </c>
      <c r="E27" s="390"/>
      <c r="F27" s="15"/>
      <c r="G27" s="397"/>
      <c r="H27" s="398"/>
      <c r="I27" s="398"/>
      <c r="J27" s="399"/>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Gold  (*)</v>
      </c>
      <c r="C28" s="43"/>
      <c r="D28" s="389" t="s">
        <v>488</v>
      </c>
      <c r="E28" s="390"/>
      <c r="F28" s="15"/>
      <c r="G28" s="397"/>
      <c r="H28" s="398"/>
      <c r="I28" s="398"/>
      <c r="J28" s="399"/>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Wolfram  (*)</v>
      </c>
      <c r="C29" s="43"/>
      <c r="D29" s="389" t="s">
        <v>488</v>
      </c>
      <c r="E29" s="390"/>
      <c r="F29" s="15"/>
      <c r="G29" s="397"/>
      <c r="H29" s="398"/>
      <c r="I29" s="398"/>
      <c r="J29" s="399"/>
      <c r="K29" s="44"/>
      <c r="L29" s="136"/>
      <c r="M29" s="124"/>
      <c r="N29" s="124"/>
      <c r="O29" s="124"/>
      <c r="P29" s="138" t="str">
        <f>IF(D$29="No","","(*)")</f>
        <v>(*)</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Liegen in dem/den Produkt(en) 3TG-Rückstände vor?  (*)</v>
      </c>
      <c r="C31" s="13"/>
      <c r="D31" s="394" t="str">
        <f ca="1">D25</f>
        <v>Antwort</v>
      </c>
      <c r="E31" s="394"/>
      <c r="F31" s="21"/>
      <c r="G31" s="52" t="str">
        <f ca="1">G25</f>
        <v>Kommentare</v>
      </c>
      <c r="H31" s="52"/>
      <c r="I31" s="52"/>
      <c r="J31" s="93"/>
      <c r="K31" s="44"/>
      <c r="L31" s="130" t="s">
        <v>1243</v>
      </c>
      <c r="M31" s="124"/>
      <c r="N31" s="124"/>
      <c r="O31" s="125"/>
      <c r="P31" s="53">
        <f>COUNTIF(D$26:D$29,"No")</f>
        <v>0</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Tantal  (*)</v>
      </c>
      <c r="C32" s="13"/>
      <c r="D32" s="395" t="s">
        <v>488</v>
      </c>
      <c r="E32" s="396"/>
      <c r="F32" s="55"/>
      <c r="G32" s="397"/>
      <c r="H32" s="398"/>
      <c r="I32" s="398"/>
      <c r="J32" s="399"/>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Zinn  (*)</v>
      </c>
      <c r="C33" s="13"/>
      <c r="D33" s="389" t="s">
        <v>488</v>
      </c>
      <c r="E33" s="390"/>
      <c r="F33" s="55"/>
      <c r="G33" s="397"/>
      <c r="H33" s="398"/>
      <c r="I33" s="398"/>
      <c r="J33" s="399"/>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Gold  (*)</v>
      </c>
      <c r="C34" s="13"/>
      <c r="D34" s="389" t="s">
        <v>488</v>
      </c>
      <c r="E34" s="390"/>
      <c r="F34" s="55"/>
      <c r="G34" s="397"/>
      <c r="H34" s="398"/>
      <c r="I34" s="398"/>
      <c r="J34" s="399"/>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Wolfram  (*)</v>
      </c>
      <c r="C35" s="13"/>
      <c r="D35" s="389" t="s">
        <v>488</v>
      </c>
      <c r="E35" s="390"/>
      <c r="F35" s="55"/>
      <c r="G35" s="397"/>
      <c r="H35" s="398"/>
      <c r="I35" s="398"/>
      <c r="J35" s="399"/>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Beschaffen Schmelzhütten in Ihrer Lieferkette das 3TG-Mineral aus den umfassten Ländern? (SEC-Begriff, siehe Definitions-Tab) (*)</v>
      </c>
      <c r="C37" s="13"/>
      <c r="D37" s="394" t="str">
        <f ca="1">D25</f>
        <v>Antwort</v>
      </c>
      <c r="E37" s="394"/>
      <c r="F37" s="21"/>
      <c r="G37" s="52" t="str">
        <f ca="1">G25</f>
        <v>Kommentare</v>
      </c>
      <c r="H37" s="437"/>
      <c r="I37" s="437"/>
      <c r="J37" s="437"/>
      <c r="K37" s="44"/>
      <c r="L37" s="130" t="s">
        <v>1243</v>
      </c>
      <c r="M37" s="124"/>
      <c r="N37" s="124"/>
      <c r="O37" s="125"/>
      <c r="P37" s="53">
        <f>COUNTIF(D$26:D$29,"No")+COUNTIF(D$32:D$35,"No")</f>
        <v>0</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Tantal  (*)</v>
      </c>
      <c r="C38" s="13"/>
      <c r="D38" s="389" t="s">
        <v>489</v>
      </c>
      <c r="E38" s="390"/>
      <c r="F38" s="55"/>
      <c r="G38" s="397"/>
      <c r="H38" s="398"/>
      <c r="I38" s="398"/>
      <c r="J38" s="399"/>
      <c r="K38" s="44"/>
      <c r="L38" s="136"/>
      <c r="M38" s="126"/>
      <c r="N38" s="124"/>
      <c r="O38" s="125"/>
      <c r="P38" s="138" t="str">
        <f>IF((OR(D$26="No",D$32="No")),"","(*)")</f>
        <v>(*)</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Zinn  (*)</v>
      </c>
      <c r="C39" s="13"/>
      <c r="D39" s="389" t="s">
        <v>489</v>
      </c>
      <c r="E39" s="390"/>
      <c r="F39" s="55"/>
      <c r="G39" s="397"/>
      <c r="H39" s="398"/>
      <c r="I39" s="398"/>
      <c r="J39" s="399"/>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Gold  (*)</v>
      </c>
      <c r="C40" s="13"/>
      <c r="D40" s="389" t="s">
        <v>489</v>
      </c>
      <c r="E40" s="390"/>
      <c r="F40" s="55"/>
      <c r="G40" s="397"/>
      <c r="H40" s="398"/>
      <c r="I40" s="398"/>
      <c r="J40" s="399"/>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Wolfram  (*)</v>
      </c>
      <c r="C41" s="13"/>
      <c r="D41" s="389" t="s">
        <v>489</v>
      </c>
      <c r="E41" s="390"/>
      <c r="F41" s="55"/>
      <c r="G41" s="397"/>
      <c r="H41" s="398"/>
      <c r="I41" s="398"/>
      <c r="J41" s="399"/>
      <c r="K41" s="44"/>
      <c r="L41" s="136"/>
      <c r="M41" s="124"/>
      <c r="N41" s="124"/>
      <c r="O41" s="125"/>
      <c r="P41" s="138" t="str">
        <f>IF((OR(D$29="No",D$35="No")),"","(*)")</f>
        <v>(*)</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Beziehen Schmelzhütten in Ihrer Lieferkette ihre 3TG aus von Konflikten betroffenen und risikoreichen Gebieten? (*)</v>
      </c>
      <c r="C43" s="13"/>
      <c r="D43" s="394" t="str">
        <f ca="1">D25</f>
        <v>Antwort</v>
      </c>
      <c r="E43" s="394"/>
      <c r="F43" s="21"/>
      <c r="G43" s="52" t="str">
        <f ca="1">G25</f>
        <v>Kommentare</v>
      </c>
      <c r="H43" s="52"/>
      <c r="I43" s="52"/>
      <c r="J43" s="93"/>
      <c r="K43" s="44"/>
      <c r="L43" s="130"/>
      <c r="M43" s="124"/>
      <c r="N43" s="124"/>
      <c r="O43" s="125"/>
      <c r="P43" s="53">
        <f>COUNTIF(D$26:D$29,"No")+COUNTIF(D$32:D$35,"No")</f>
        <v>0</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Tantal  (*)</v>
      </c>
      <c r="C44" s="13"/>
      <c r="D44" s="389" t="s">
        <v>488</v>
      </c>
      <c r="E44" s="390"/>
      <c r="F44" s="55"/>
      <c r="G44" s="397"/>
      <c r="H44" s="398"/>
      <c r="I44" s="398"/>
      <c r="J44" s="399"/>
      <c r="K44" s="44"/>
      <c r="L44" s="130"/>
      <c r="M44" s="124"/>
      <c r="N44" s="124"/>
      <c r="O44" s="125"/>
      <c r="P44" s="138"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Zinn  (*)</v>
      </c>
      <c r="C45" s="13"/>
      <c r="D45" s="389" t="s">
        <v>488</v>
      </c>
      <c r="E45" s="390"/>
      <c r="F45" s="55"/>
      <c r="G45" s="397"/>
      <c r="H45" s="398"/>
      <c r="I45" s="398"/>
      <c r="J45" s="399"/>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389" t="s">
        <v>488</v>
      </c>
      <c r="E46" s="390"/>
      <c r="F46" s="55"/>
      <c r="G46" s="397"/>
      <c r="H46" s="398"/>
      <c r="I46" s="398"/>
      <c r="J46" s="399"/>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Wolfram  (*)</v>
      </c>
      <c r="C47" s="13"/>
      <c r="D47" s="389" t="s">
        <v>488</v>
      </c>
      <c r="E47" s="390"/>
      <c r="F47" s="55"/>
      <c r="G47" s="397"/>
      <c r="H47" s="398"/>
      <c r="I47" s="398"/>
      <c r="J47" s="399"/>
      <c r="K47" s="44"/>
      <c r="L47" s="130"/>
      <c r="M47" s="124"/>
      <c r="N47" s="124"/>
      <c r="O47" s="125"/>
      <c r="P47" s="138"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Stammt das für die Funktionalität oder  Herstellung Ihrer Produkte benötigte 3TG-Mineral zu 100 % aus Recycling- oder Schrottquellen?  (*)</v>
      </c>
      <c r="C49" s="13"/>
      <c r="D49" s="394" t="str">
        <f ca="1">D25</f>
        <v>Antwort</v>
      </c>
      <c r="E49" s="394"/>
      <c r="F49" s="21"/>
      <c r="G49" s="52" t="str">
        <f ca="1">G25</f>
        <v>Kommentare</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Tantal  (*)</v>
      </c>
      <c r="C50" s="13"/>
      <c r="D50" s="389" t="s">
        <v>488</v>
      </c>
      <c r="E50" s="390"/>
      <c r="F50" s="55"/>
      <c r="G50" s="397"/>
      <c r="H50" s="398"/>
      <c r="I50" s="398"/>
      <c r="J50" s="399"/>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Zinn  (*)</v>
      </c>
      <c r="C51" s="13"/>
      <c r="D51" s="389" t="s">
        <v>488</v>
      </c>
      <c r="E51" s="390"/>
      <c r="F51" s="55"/>
      <c r="G51" s="397"/>
      <c r="H51" s="398"/>
      <c r="I51" s="398"/>
      <c r="J51" s="399"/>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Gold  (*)</v>
      </c>
      <c r="C52" s="13"/>
      <c r="D52" s="389" t="s">
        <v>488</v>
      </c>
      <c r="E52" s="390"/>
      <c r="F52" s="55"/>
      <c r="G52" s="397"/>
      <c r="H52" s="398"/>
      <c r="I52" s="398"/>
      <c r="J52" s="399"/>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Wolfram  (*)</v>
      </c>
      <c r="C53" s="13"/>
      <c r="D53" s="389" t="s">
        <v>488</v>
      </c>
      <c r="E53" s="390"/>
      <c r="F53" s="55"/>
      <c r="G53" s="397"/>
      <c r="H53" s="398"/>
      <c r="I53" s="398"/>
      <c r="J53" s="399"/>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Wie hoch ist der Prozentsatz an Lieferanten, die auf Ihre Lieferkettenumfrage geantwortet haben? (*)</v>
      </c>
      <c r="C55" s="13"/>
      <c r="D55" s="394" t="str">
        <f ca="1">D25</f>
        <v>Antwort</v>
      </c>
      <c r="E55" s="394"/>
      <c r="F55" s="21"/>
      <c r="G55" s="52" t="str">
        <f ca="1">G25</f>
        <v>Kommentare</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Tantal  (*)</v>
      </c>
      <c r="C56" s="43"/>
      <c r="D56" s="431" t="s">
        <v>2506</v>
      </c>
      <c r="E56" s="432"/>
      <c r="F56" s="55"/>
      <c r="G56" s="397"/>
      <c r="H56" s="398"/>
      <c r="I56" s="398"/>
      <c r="J56" s="399"/>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Zinn  (*)</v>
      </c>
      <c r="C57" s="43"/>
      <c r="D57" s="431" t="s">
        <v>2506</v>
      </c>
      <c r="E57" s="432"/>
      <c r="F57" s="55"/>
      <c r="G57" s="397"/>
      <c r="H57" s="398"/>
      <c r="I57" s="398"/>
      <c r="J57" s="399"/>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Gold  (*)</v>
      </c>
      <c r="C58" s="43"/>
      <c r="D58" s="431" t="s">
        <v>2506</v>
      </c>
      <c r="E58" s="432"/>
      <c r="F58" s="55"/>
      <c r="G58" s="397"/>
      <c r="H58" s="398"/>
      <c r="I58" s="398"/>
      <c r="J58" s="399"/>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Wolfram  (*)</v>
      </c>
      <c r="C59" s="43"/>
      <c r="D59" s="431" t="s">
        <v>2506</v>
      </c>
      <c r="E59" s="432"/>
      <c r="F59" s="55"/>
      <c r="G59" s="397"/>
      <c r="H59" s="398"/>
      <c r="I59" s="398"/>
      <c r="J59" s="399"/>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7) Haben Sie alle Schmelzhütten ermittelt, die das 3TG-Mineral für Ihre Lieferkette bereitstellen?  (*)</v>
      </c>
      <c r="C61" s="13"/>
      <c r="D61" s="394" t="str">
        <f ca="1">D25</f>
        <v>Antwort</v>
      </c>
      <c r="E61" s="394"/>
      <c r="F61" s="21"/>
      <c r="G61" s="52" t="str">
        <f ca="1">G25</f>
        <v>Kommentare</v>
      </c>
      <c r="H61" s="436"/>
      <c r="I61" s="436"/>
      <c r="J61" s="436"/>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Tantal  (*)</v>
      </c>
      <c r="C62" s="13"/>
      <c r="D62" s="395" t="s">
        <v>489</v>
      </c>
      <c r="E62" s="396"/>
      <c r="F62" s="55"/>
      <c r="G62" s="397"/>
      <c r="H62" s="398"/>
      <c r="I62" s="398"/>
      <c r="J62" s="399"/>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Zinn  (*)</v>
      </c>
      <c r="C63" s="13"/>
      <c r="D63" s="389" t="s">
        <v>489</v>
      </c>
      <c r="E63" s="390"/>
      <c r="F63" s="55"/>
      <c r="G63" s="397"/>
      <c r="H63" s="398"/>
      <c r="I63" s="398"/>
      <c r="J63" s="399"/>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Gold  (*)</v>
      </c>
      <c r="C64" s="13"/>
      <c r="D64" s="389" t="s">
        <v>489</v>
      </c>
      <c r="E64" s="390"/>
      <c r="F64" s="55"/>
      <c r="G64" s="397"/>
      <c r="H64" s="398"/>
      <c r="I64" s="398"/>
      <c r="J64" s="399"/>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Wolfram  (*)</v>
      </c>
      <c r="C65" s="13"/>
      <c r="D65" s="389" t="s">
        <v>489</v>
      </c>
      <c r="E65" s="390"/>
      <c r="F65" s="55"/>
      <c r="G65" s="397"/>
      <c r="H65" s="398"/>
      <c r="I65" s="398"/>
      <c r="J65" s="399"/>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Haben Sie alle relevanten Informationen, die Ihr Unternehmen zu den Schmelzhütten erhalten hat, in dieser Erklärung aufgeführt?  (*)</v>
      </c>
      <c r="C67" s="13"/>
      <c r="D67" s="394" t="str">
        <f ca="1">D25</f>
        <v>Antwort</v>
      </c>
      <c r="E67" s="394"/>
      <c r="F67" s="21"/>
      <c r="G67" s="52" t="str">
        <f ca="1">G25</f>
        <v>Kommentare</v>
      </c>
      <c r="H67" s="436" t="str">
        <f>IF(Q75="(*)","Click here to enter smelter names","")</f>
        <v/>
      </c>
      <c r="I67" s="436"/>
      <c r="J67" s="436"/>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Tantal  (*)</v>
      </c>
      <c r="C68" s="43"/>
      <c r="D68" s="389" t="s">
        <v>488</v>
      </c>
      <c r="E68" s="390"/>
      <c r="F68" s="56"/>
      <c r="G68" s="397"/>
      <c r="H68" s="398"/>
      <c r="I68" s="398"/>
      <c r="J68" s="399"/>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Zinn  (*)</v>
      </c>
      <c r="C69" s="43"/>
      <c r="D69" s="389" t="s">
        <v>488</v>
      </c>
      <c r="E69" s="390"/>
      <c r="F69" s="56"/>
      <c r="G69" s="397"/>
      <c r="H69" s="398"/>
      <c r="I69" s="398"/>
      <c r="J69" s="399"/>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Gold  (*)</v>
      </c>
      <c r="C70" s="43"/>
      <c r="D70" s="389" t="s">
        <v>488</v>
      </c>
      <c r="E70" s="390"/>
      <c r="F70" s="56"/>
      <c r="G70" s="397"/>
      <c r="H70" s="398"/>
      <c r="I70" s="398"/>
      <c r="J70" s="399"/>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Wolfram  (*)</v>
      </c>
      <c r="C71" s="57"/>
      <c r="D71" s="389" t="s">
        <v>488</v>
      </c>
      <c r="E71" s="390"/>
      <c r="F71" s="58"/>
      <c r="G71" s="397"/>
      <c r="H71" s="398"/>
      <c r="I71" s="398"/>
      <c r="J71" s="399"/>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449" t="str">
        <f ca="1">OFFSET(L!$C$1,MATCH("Declaration"&amp;ADDRESS(ROW(),COLUMN(),4),L!$A:$A,0)-1,SL,,)</f>
        <v>Beantworten Sie folgende Fragen auf Firmenebene</v>
      </c>
      <c r="C73" s="449"/>
      <c r="D73" s="449"/>
      <c r="E73" s="449"/>
      <c r="F73" s="449"/>
      <c r="G73" s="449"/>
      <c r="H73" s="449"/>
      <c r="I73" s="449"/>
      <c r="J73" s="449"/>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Frage</v>
      </c>
      <c r="C74" s="91"/>
      <c r="D74" s="400" t="str">
        <f ca="1">D25</f>
        <v>Antwort</v>
      </c>
      <c r="E74" s="400"/>
      <c r="F74" s="61"/>
      <c r="G74" s="400" t="str">
        <f ca="1">G25</f>
        <v>Kommentare</v>
      </c>
      <c r="H74" s="400" t="e">
        <f>HLOOKUP(SL,LT,$O74,0)</f>
        <v>#NAME?</v>
      </c>
      <c r="I74" s="400"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Haben Sie eine konfliktfreie Beschaffungsrichtlinie für Mineralien erstellt? (*)</v>
      </c>
      <c r="C75" s="65"/>
      <c r="D75" s="389" t="s">
        <v>488</v>
      </c>
      <c r="E75" s="390"/>
      <c r="F75" s="65"/>
      <c r="G75" s="397"/>
      <c r="H75" s="398"/>
      <c r="I75" s="398"/>
      <c r="J75" s="399"/>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444"/>
      <c r="H76" s="444"/>
      <c r="I76" s="444"/>
      <c r="J76" s="444"/>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Ist Ihre konfliktfreie Beschaffungsrichtlinie für Mineralien auf Ihrer Website einsehbar? (Hinweis - Wenn „Ja“, sollte der Benutzer die URL im Anmerkungsfeld angeben.) (*)</v>
      </c>
      <c r="C77" s="65"/>
      <c r="D77" s="389" t="s">
        <v>488</v>
      </c>
      <c r="E77" s="390"/>
      <c r="F77" s="65"/>
      <c r="G77" s="401" t="s">
        <v>15664</v>
      </c>
      <c r="H77" s="402"/>
      <c r="I77" s="402"/>
      <c r="J77" s="403"/>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Verlangen Sie von Ihren direkten Lieferanten, das 3TG-Mineral ausschließlich von Schmelzhütten zu beziehen, deren Sorgfaltspflichts-Praktiken von einer unabhängigen Instanz überprüft wurden? (*)</v>
      </c>
      <c r="C79" s="65"/>
      <c r="D79" s="389" t="s">
        <v>488</v>
      </c>
      <c r="E79" s="390"/>
      <c r="F79" s="65"/>
      <c r="G79" s="397"/>
      <c r="H79" s="398"/>
      <c r="I79" s="398"/>
      <c r="J79" s="399"/>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Haben Sie Sorgfaltspflichtmaßnahmen für die konfliktfreie Beschaffung in Kraft gesetzt? (*)</v>
      </c>
      <c r="C81" s="65"/>
      <c r="D81" s="389" t="s">
        <v>488</v>
      </c>
      <c r="E81" s="390"/>
      <c r="F81" s="65"/>
      <c r="G81" s="397"/>
      <c r="H81" s="398"/>
      <c r="I81" s="398"/>
      <c r="J81" s="399"/>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Veranstaltet Ihr Unternehmen (eine) Konfliktmineralienumfrage(n) mit seinen entsprechenden Lieferanten? (*)</v>
      </c>
      <c r="C83" s="65"/>
      <c r="D83" s="389" t="s">
        <v>15082</v>
      </c>
      <c r="E83" s="390"/>
      <c r="F83" s="65"/>
      <c r="G83" s="397" t="s">
        <v>15663</v>
      </c>
      <c r="H83" s="398"/>
      <c r="I83" s="398"/>
      <c r="J83" s="399"/>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Überprüfen Sie die Sorgfaltspflichts-Informationen, die Sie von ihren Lieferanten erhalten, anhand der Erwartungen Ihres Unternehmens? (*)</v>
      </c>
      <c r="C85" s="65"/>
      <c r="D85" s="442" t="s">
        <v>488</v>
      </c>
      <c r="E85" s="443"/>
      <c r="F85" s="65"/>
      <c r="G85" s="397"/>
      <c r="H85" s="398"/>
      <c r="I85" s="398"/>
      <c r="J85" s="399"/>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444"/>
      <c r="H86" s="444"/>
      <c r="I86" s="444"/>
      <c r="J86" s="444"/>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Sieht Ihr Review-Prozess ein Korrekturmaßnahmen-Management vor? (*)</v>
      </c>
      <c r="C87" s="65"/>
      <c r="D87" s="389" t="s">
        <v>488</v>
      </c>
      <c r="E87" s="390"/>
      <c r="F87" s="65"/>
      <c r="G87" s="397"/>
      <c r="H87" s="398"/>
      <c r="I87" s="398"/>
      <c r="J87" s="399"/>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45"/>
      <c r="H88" s="445"/>
      <c r="I88" s="445"/>
      <c r="J88" s="445"/>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1.5">
      <c r="A89" s="49"/>
      <c r="B89" s="64" t="str">
        <f ca="1">OFFSET(L!$C$1,MATCH("Declaration"&amp;ADDRESS(ROW(),COLUMN(),4),L!$A:$A,0)-1,SL,,)&amp;$Q$37</f>
        <v>H. Ist Ihr Unternehmen zu einer jährlichen Offenlegung der Konfliktmineralien verpflichtet? (*)</v>
      </c>
      <c r="C89" s="65"/>
      <c r="D89" s="389" t="s">
        <v>489</v>
      </c>
      <c r="E89" s="390"/>
      <c r="F89" s="65"/>
      <c r="G89" s="397"/>
      <c r="H89" s="398"/>
      <c r="I89" s="398"/>
      <c r="J89" s="399"/>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41" t="str">
        <f>IF(OR($D$8="",$I$3=""),"","Click here to check required fields completion")</f>
        <v/>
      </c>
      <c r="C90" s="441"/>
      <c r="D90" s="441"/>
      <c r="E90" s="441"/>
      <c r="F90" s="441"/>
      <c r="G90" s="441"/>
      <c r="H90" s="441"/>
      <c r="I90" s="441"/>
      <c r="J90" s="441"/>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439" t="str">
        <f ca="1">OFFSET(L!$C$1,MATCH("General"&amp;"Cpy",L!$A:$A,0)-1,SL,,)</f>
        <v>© 2022 Responsible Minerals Initiative. All rights reserved.</v>
      </c>
      <c r="B91" s="440"/>
      <c r="C91" s="440"/>
      <c r="D91" s="440"/>
      <c r="E91" s="440"/>
      <c r="F91" s="440"/>
      <c r="G91" s="440"/>
      <c r="H91" s="440"/>
      <c r="I91" s="440"/>
      <c r="J91" s="440"/>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303" priority="64" stopIfTrue="1">
      <formula>AND(OR($D$26="No",AND($D$26="Yes",$D$32="No")),OR($D$27="No",AND($D$27="Yes",$D$33="No")),OR($D$28="No",AND($D$28="Yes",$D$34="No")),OR($D$29="No",AND($D$29="Yes",$D$35="No")))</formula>
    </cfRule>
    <cfRule type="expression" dxfId="302" priority="65" stopIfTrue="1">
      <formula>IF(D75="",TRUE)</formula>
    </cfRule>
  </conditionalFormatting>
  <conditionalFormatting sqref="G77:J77">
    <cfRule type="expression" dxfId="301" priority="36" stopIfTrue="1">
      <formula>IF(AND($D$77="Yes",$G$77=""),TRUE)</formula>
    </cfRule>
  </conditionalFormatting>
  <conditionalFormatting sqref="D26:E26">
    <cfRule type="expression" dxfId="300" priority="116" stopIfTrue="1">
      <formula>IF($D$26="",TRUE)</formula>
    </cfRule>
  </conditionalFormatting>
  <conditionalFormatting sqref="D27:E27">
    <cfRule type="expression" dxfId="299" priority="123" stopIfTrue="1">
      <formula>IF($D$27="",TRUE)</formula>
    </cfRule>
  </conditionalFormatting>
  <conditionalFormatting sqref="D28:E28">
    <cfRule type="expression" dxfId="298" priority="124" stopIfTrue="1">
      <formula>IF($D$28="",TRUE)</formula>
    </cfRule>
  </conditionalFormatting>
  <conditionalFormatting sqref="D29:E29">
    <cfRule type="expression" dxfId="297" priority="125" stopIfTrue="1">
      <formula>IF($D$29="",TRUE)</formula>
    </cfRule>
  </conditionalFormatting>
  <conditionalFormatting sqref="D8:J8">
    <cfRule type="expression" dxfId="296" priority="130" stopIfTrue="1">
      <formula>IF($D$8="",TRUE)</formula>
    </cfRule>
  </conditionalFormatting>
  <conditionalFormatting sqref="D9:G9">
    <cfRule type="expression" dxfId="295" priority="131" stopIfTrue="1">
      <formula>IF($D$9="",TRUE)</formula>
    </cfRule>
  </conditionalFormatting>
  <conditionalFormatting sqref="D15:J15">
    <cfRule type="expression" dxfId="294" priority="132" stopIfTrue="1">
      <formula>IF($D$15="",TRUE)</formula>
    </cfRule>
  </conditionalFormatting>
  <conditionalFormatting sqref="D16:J16">
    <cfRule type="expression" dxfId="293" priority="133" stopIfTrue="1">
      <formula>IF($D$16="",TRUE)</formula>
    </cfRule>
  </conditionalFormatting>
  <conditionalFormatting sqref="D17:J17">
    <cfRule type="expression" dxfId="292" priority="1" stopIfTrue="1">
      <formula>IF($D$17="",TRUE)</formula>
    </cfRule>
  </conditionalFormatting>
  <conditionalFormatting sqref="D22:E22">
    <cfRule type="expression" dxfId="291" priority="138" stopIfTrue="1">
      <formula>IF($D$22="",TRUE)</formula>
    </cfRule>
  </conditionalFormatting>
  <conditionalFormatting sqref="D10:J10">
    <cfRule type="expression" dxfId="290" priority="35" stopIfTrue="1">
      <formula>IF($D$9=$Q$9,TRUE)</formula>
    </cfRule>
    <cfRule type="expression" dxfId="289" priority="145" stopIfTrue="1">
      <formula>IF(AND($D$10="",$D$9=$R$9),TRUE)</formula>
    </cfRule>
  </conditionalFormatting>
  <conditionalFormatting sqref="D34:E34 D40:E40 D52:E52 D58:E58 D64:E64 D70:E70">
    <cfRule type="expression" dxfId="288" priority="28" stopIfTrue="1">
      <formula>$P$28=""</formula>
    </cfRule>
  </conditionalFormatting>
  <conditionalFormatting sqref="D35:E35 D41:E41 D53:E53 D59:E59 D65:E65 D71:E71">
    <cfRule type="expression" dxfId="287" priority="143" stopIfTrue="1">
      <formula>$P$29=""</formula>
    </cfRule>
  </conditionalFormatting>
  <conditionalFormatting sqref="D32:E32">
    <cfRule type="expression" dxfId="286" priority="121" stopIfTrue="1">
      <formula>$P$26=""</formula>
    </cfRule>
  </conditionalFormatting>
  <conditionalFormatting sqref="D32:E32">
    <cfRule type="expression" dxfId="285" priority="34" stopIfTrue="1">
      <formula>IF(AND(OR($D$26="Yes",$D$26=""),$D$32=""),1,0)</formula>
    </cfRule>
  </conditionalFormatting>
  <conditionalFormatting sqref="D38 D50 D56 D62 D68">
    <cfRule type="expression" dxfId="284" priority="30" stopIfTrue="1">
      <formula>$P$32=""</formula>
    </cfRule>
  </conditionalFormatting>
  <conditionalFormatting sqref="D39:E39 D51 D57 D63 D69">
    <cfRule type="expression" dxfId="283" priority="29" stopIfTrue="1">
      <formula>$P$33=""</formula>
    </cfRule>
  </conditionalFormatting>
  <conditionalFormatting sqref="D40 D52 D58 D64 D70">
    <cfRule type="expression" dxfId="282" priority="19" stopIfTrue="1">
      <formula>$P$34=""</formula>
    </cfRule>
    <cfRule type="expression" dxfId="281" priority="141" stopIfTrue="1">
      <formula>IF(AND(OR($D$28="Yes",$D$28=""),D40=""),1,0)</formula>
    </cfRule>
  </conditionalFormatting>
  <conditionalFormatting sqref="D41 D53 D59 D65 D71">
    <cfRule type="expression" dxfId="280" priority="27" stopIfTrue="1">
      <formula>$P$35=""</formula>
    </cfRule>
  </conditionalFormatting>
  <conditionalFormatting sqref="D38:E38 D50:E50 D56:E56 D62:E62 D68:E68">
    <cfRule type="expression" dxfId="279" priority="32" stopIfTrue="1">
      <formula>$P$26=""</formula>
    </cfRule>
    <cfRule type="expression" dxfId="278" priority="33" stopIfTrue="1">
      <formula>IF(AND(OR($D$26="Yes",$D$26=""),D38=""),1,0)</formula>
    </cfRule>
  </conditionalFormatting>
  <conditionalFormatting sqref="G85:J85">
    <cfRule type="expression" dxfId="277" priority="26" stopIfTrue="1">
      <formula>IF(AND($D$85="Yes, using other format (describe)",$G$85=""),TRUE)</formula>
    </cfRule>
  </conditionalFormatting>
  <conditionalFormatting sqref="D39:E39 D51:E51 D57:E57 D63:E63 D69:E69">
    <cfRule type="expression" dxfId="276" priority="139" stopIfTrue="1">
      <formula>$P$39=""</formula>
    </cfRule>
    <cfRule type="expression" dxfId="275" priority="140" stopIfTrue="1">
      <formula>IF(AND(OR($D$27="Yes",$D$27=""),D39=""),1,0)</formula>
    </cfRule>
  </conditionalFormatting>
  <conditionalFormatting sqref="D33:E33">
    <cfRule type="expression" dxfId="274" priority="21" stopIfTrue="1">
      <formula>IF(AND(OR($D$27="Yes",$D$27=""),$D$33=""),1,0)</formula>
    </cfRule>
    <cfRule type="expression" dxfId="273" priority="22" stopIfTrue="1">
      <formula>$P$27=""</formula>
    </cfRule>
  </conditionalFormatting>
  <conditionalFormatting sqref="D34:E34">
    <cfRule type="expression" dxfId="272" priority="142" stopIfTrue="1">
      <formula>IF(AND(OR($D$28="Yes",$D$28=""),$D$34=""),1,0)</formula>
    </cfRule>
  </conditionalFormatting>
  <conditionalFormatting sqref="D41:E41 D53:E53 D59:E59 D65:E65 D71:E71">
    <cfRule type="expression" dxfId="271" priority="144" stopIfTrue="1">
      <formula>IF(AND(OR($D$29="Yes",$D$29=""),D41=""),1,0)</formula>
    </cfRule>
  </conditionalFormatting>
  <conditionalFormatting sqref="D35:E35">
    <cfRule type="expression" dxfId="270" priority="18" stopIfTrue="1">
      <formula>IF(AND(OR($D$29="Yes",$D$29=""),$D$35=""),1,0)</formula>
    </cfRule>
  </conditionalFormatting>
  <conditionalFormatting sqref="D20:J20">
    <cfRule type="expression" dxfId="269" priority="14" stopIfTrue="1">
      <formula>IF($D$20="",TRUE)</formula>
    </cfRule>
  </conditionalFormatting>
  <conditionalFormatting sqref="D46:E46">
    <cfRule type="expression" dxfId="268" priority="4" stopIfTrue="1">
      <formula>$P$28=""</formula>
    </cfRule>
  </conditionalFormatting>
  <conditionalFormatting sqref="D47:E47">
    <cfRule type="expression" dxfId="267" priority="12" stopIfTrue="1">
      <formula>$P$29=""</formula>
    </cfRule>
  </conditionalFormatting>
  <conditionalFormatting sqref="D44">
    <cfRule type="expression" dxfId="266" priority="6" stopIfTrue="1">
      <formula>$P$32=""</formula>
    </cfRule>
  </conditionalFormatting>
  <conditionalFormatting sqref="D45">
    <cfRule type="expression" dxfId="265" priority="5" stopIfTrue="1">
      <formula>$P$33=""</formula>
    </cfRule>
  </conditionalFormatting>
  <conditionalFormatting sqref="D46">
    <cfRule type="expression" dxfId="264" priority="2" stopIfTrue="1">
      <formula>$P$34=""</formula>
    </cfRule>
    <cfRule type="expression" dxfId="263" priority="11" stopIfTrue="1">
      <formula>IF(AND(OR($D$28="Yes",$D$28=""),D46=""),1,0)</formula>
    </cfRule>
  </conditionalFormatting>
  <conditionalFormatting sqref="D47">
    <cfRule type="expression" dxfId="262" priority="3" stopIfTrue="1">
      <formula>$P$35=""</formula>
    </cfRule>
  </conditionalFormatting>
  <conditionalFormatting sqref="D44:E44">
    <cfRule type="expression" dxfId="261" priority="7" stopIfTrue="1">
      <formula>$P$26=""</formula>
    </cfRule>
    <cfRule type="expression" dxfId="260" priority="8" stopIfTrue="1">
      <formula>IF(AND(OR($D$26="Yes",$D$26=""),D44=""),1,0)</formula>
    </cfRule>
  </conditionalFormatting>
  <conditionalFormatting sqref="D45:E45">
    <cfRule type="expression" dxfId="259" priority="9" stopIfTrue="1">
      <formula>$P$39=""</formula>
    </cfRule>
    <cfRule type="expression" dxfId="258" priority="10" stopIfTrue="1">
      <formula>IF(AND(OR($D$27="Yes",$D$27=""),D45=""),1,0)</formula>
    </cfRule>
  </conditionalFormatting>
  <conditionalFormatting sqref="D47:E47">
    <cfRule type="expression" dxfId="257" priority="13" stopIfTrue="1">
      <formula>IF(AND(OR($D$29="Yes",$D$29=""),D47=""),1,0)</formula>
    </cfRule>
  </conditionalFormatting>
  <conditionalFormatting sqref="D18:J18">
    <cfRule type="expression" dxfId="256" priority="135" stopIfTrue="1">
      <formula>IF($D$18="",TRUE)</formula>
    </cfRule>
  </conditionalFormatting>
  <dataValidations count="9">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showInputMessage="1" errorTitle="Blank Field" error="Please enter your contact name." sqref="D15:J15"/>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zoomScaleNormal="100" zoomScalePageLayoutView="55" workbookViewId="0">
      <selection activeCell="A5" sqref="A5:XFD521"/>
    </sheetView>
  </sheetViews>
  <sheetFormatPr baseColWidth="10"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UM ZU BEGINNEN:</v>
      </c>
      <c r="C2" s="196"/>
      <c r="D2" s="196"/>
      <c r="E2" s="196"/>
      <c r="F2" s="222"/>
      <c r="G2" s="222"/>
      <c r="H2" s="222"/>
      <c r="I2" s="223"/>
      <c r="J2" s="450" t="str">
        <f ca="1">OFFSET(L!$C$1,MATCH("Smelter List"&amp;ADDRESS(ROW(),COLUMN(),4),L!$A:$A,0)-1,SL,,)</f>
        <v>Link zur "RMAP Conformant Smelter"- Liste</v>
      </c>
      <c r="K2" s="451"/>
      <c r="L2" s="451"/>
      <c r="M2" s="451"/>
      <c r="N2" s="451"/>
      <c r="O2" s="451"/>
      <c r="P2" s="224"/>
      <c r="Q2" s="225"/>
      <c r="R2" s="226"/>
      <c r="S2" s="226"/>
      <c r="T2" s="226"/>
      <c r="U2" s="254"/>
      <c r="V2" s="254"/>
      <c r="W2" s="255"/>
      <c r="X2" s="254"/>
      <c r="Y2" s="254"/>
      <c r="Z2" s="254"/>
      <c r="AH2" s="167" t="s">
        <v>488</v>
      </c>
    </row>
    <row r="3" spans="1:34" s="256" customFormat="1" ht="173.45" customHeight="1">
      <c r="A3" s="195"/>
      <c r="B3" s="452"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v>
      </c>
      <c r="C3" s="452"/>
      <c r="D3" s="452"/>
      <c r="E3" s="452"/>
      <c r="F3" s="257"/>
      <c r="G3" s="453" t="str">
        <f ca="1">OFFSET(L!$C$1,MATCH("General"&amp;"Cpy",L!$A:$A,0)-1,SL,,)</f>
        <v>© 2022 Responsible Minerals Initiative. All rights reserved.</v>
      </c>
      <c r="H3" s="453"/>
      <c r="I3" s="454"/>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 xml:space="preserve">Eingabespalte Schmelzhüttenidentifizierungsnummer </v>
      </c>
      <c r="B4" s="249" t="str">
        <f ca="1">OFFSET(L!$C$1,MATCH("Smelter List"&amp;ADDRESS(ROW(),COLUMN(),4),L!$A:$A,0)-1,SL,,)</f>
        <v>Metall (1)</v>
      </c>
      <c r="C4" s="249" t="str">
        <f ca="1">OFFSET(L!$C$1,MATCH("Smelter List"&amp;ADDRESS(ROW(),COLUMN(),4),L!$A:$A,0)-1,SL,,)</f>
        <v>Schmelzhüttensuche (*)</v>
      </c>
      <c r="D4" s="249" t="str">
        <f ca="1">OFFSET(L!$C$1,MATCH("Smelter List"&amp;ADDRESS(ROW(),COLUMN(),4),L!$A:$A,0)-1,SL,,)</f>
        <v>Schmelzhüttenname (1)</v>
      </c>
      <c r="E4" s="249" t="str">
        <f ca="1">OFFSET(L!$C$1,MATCH("Smelter List"&amp;ADDRESS(ROW(),COLUMN(),4),L!$A:$A,0)-1,SL,,)</f>
        <v>Schmelzhütten: Land (*)</v>
      </c>
      <c r="F4" s="249" t="str">
        <f ca="1">OFFSET(L!$C$1,MATCH("Smelter List"&amp;ADDRESS(ROW(),COLUMN(),4),L!$A:$A,0)-1,SL,,)</f>
        <v>Schmelzhütte Identifizierung</v>
      </c>
      <c r="G4" s="249" t="str">
        <f ca="1">OFFSET(L!$C$1,MATCH("Smelter List"&amp;ADDRESS(ROW(),COLUMN(),4),L!$A:$A,0)-1,SL,,)</f>
        <v>Quelle der Schmelzhütte Id-Nummer</v>
      </c>
      <c r="H4" s="166" t="str">
        <f ca="1">OFFSET(L!$C$1,MATCH("Smelter List"&amp;ADDRESS(ROW(),COLUMN(),4),L!$A:$A,0)-1,SL,,)</f>
        <v>Schmelzhütten: Straße</v>
      </c>
      <c r="I4" s="166" t="str">
        <f ca="1">OFFSET(L!$C$1,MATCH("Smelter List"&amp;ADDRESS(ROW(),COLUMN(),4),L!$A:$A,0)-1,SL,,)</f>
        <v>Schmelzhütten: Stadt</v>
      </c>
      <c r="J4" s="166" t="str">
        <f ca="1">OFFSET(L!$C$1,MATCH("Smelter List"&amp;ADDRESS(ROW(),COLUMN(),4),L!$A:$A,0)-1,SL,,)</f>
        <v>Schmelzhütten: Bundesland/Provinz</v>
      </c>
      <c r="K4" s="166" t="str">
        <f ca="1">OFFSET(L!$C$1,MATCH("Smelter List"&amp;ADDRESS(ROW(),COLUMN(),4),L!$A:$A,0)-1,SL,,)</f>
        <v xml:space="preserve">Schmelzhütten-Ansprechpartner: Name </v>
      </c>
      <c r="L4" s="166" t="str">
        <f ca="1">OFFSET(L!$C$1,MATCH("Smelter List"&amp;ADDRESS(ROW(),COLUMN(),4),L!$A:$A,0)-1,SL,,)</f>
        <v>Schmelzhütten-Ansprechpartner: E-mail</v>
      </c>
      <c r="M4" s="166" t="str">
        <f ca="1">OFFSET(L!$C$1,MATCH("Smelter List"&amp;ADDRESS(ROW(),COLUMN(),4),L!$A:$A,0)-1,SL,,)</f>
        <v>Vorgeschlagenen nächsten Schritte</v>
      </c>
      <c r="N4" s="166" t="str">
        <f ca="1">OFFSET(L!$C$1,MATCH("Smelter List"&amp;ADDRESS(ROW(),COLUMN(),4),L!$A:$A,0)-1,SL,,)</f>
        <v>Name der Mine(n) oder falls aus Recycling oder Schrott, tragen Sie "recycled" oder "Schrott" ein</v>
      </c>
      <c r="O4" s="166" t="str">
        <f ca="1">OFFSET(L!$C$1,MATCH("Smelter List"&amp;ADDRESS(ROW(),COLUMN(),4),L!$A:$A,0)-1,SL,,)</f>
        <v>Standort (Land) von Minen, falls aus Recycling oder Schrott gekauft, geben Sie "recycled" oder "Schrott" ein</v>
      </c>
      <c r="P4" s="166" t="str">
        <f ca="1">OFFSET(L!$C$1,MATCH("Smelter List"&amp;ADDRESS(ROW(),COLUMN(),4),L!$A:$A,0)-1,SL,,)</f>
        <v>Stammen 100% der Ausgangsstoffe der Schmelzhütte aus Recycling oder Schrott?</v>
      </c>
      <c r="Q4" s="167" t="str">
        <f ca="1">OFFSET(L!$C$1,MATCH("Smelter List"&amp;ADDRESS(ROW(),COLUMN(),4),L!$A:$A,0)-1,SL,,)</f>
        <v>Kommentare</v>
      </c>
      <c r="R4" s="249" t="s">
        <v>12499</v>
      </c>
      <c r="S4" s="249" t="s">
        <v>12482</v>
      </c>
      <c r="T4" s="249" t="s">
        <v>12483</v>
      </c>
      <c r="U4" s="229"/>
      <c r="V4" s="183"/>
      <c r="W4" s="183" t="s">
        <v>1324</v>
      </c>
      <c r="X4" s="183" t="s">
        <v>942</v>
      </c>
      <c r="Y4" s="183"/>
      <c r="Z4" s="183"/>
      <c r="AH4" s="167" t="s">
        <v>490</v>
      </c>
    </row>
    <row r="5" spans="1:34" s="264" customFormat="1" ht="63.75">
      <c r="A5" s="207" t="s">
        <v>735</v>
      </c>
      <c r="B5" s="208" t="s">
        <v>1130</v>
      </c>
      <c r="C5" s="212" t="s">
        <v>2178</v>
      </c>
      <c r="D5" s="270"/>
      <c r="E5" s="208" t="s">
        <v>1108</v>
      </c>
      <c r="F5" s="208" t="s">
        <v>735</v>
      </c>
      <c r="G5" s="208" t="s">
        <v>13320</v>
      </c>
      <c r="H5" s="209">
        <v>0</v>
      </c>
      <c r="I5" s="210" t="s">
        <v>1677</v>
      </c>
      <c r="J5" s="210" t="s">
        <v>1587</v>
      </c>
      <c r="K5" s="260"/>
      <c r="L5" s="260"/>
      <c r="M5" s="260"/>
      <c r="N5" s="260"/>
      <c r="O5" s="260"/>
      <c r="P5" s="211"/>
      <c r="Q5" s="261"/>
      <c r="R5" s="208" t="s">
        <v>2178</v>
      </c>
      <c r="S5" s="215" t="str">
        <f t="shared" ref="S5:S36" ca="1" si="0">IF(B5="","",IF(ISERROR(MATCH($E5,CL,0)),"Unknown",INDIRECT("'C'!$A$"&amp;MATCH($E5,CL,0)+1)))</f>
        <v>JP</v>
      </c>
      <c r="T5" s="215" t="str">
        <f ca="1">IF(B5="","",IF(ISERROR(MATCH($J5,[1]SorP!$B$1:$B$6230,0)),"",INDIRECT("'SorP'!$A$"&amp;MATCH($J5,[1]SorP!$B$1:$B$6230,0))))</f>
        <v>JP-08</v>
      </c>
      <c r="U5" s="231"/>
      <c r="V5" s="262">
        <f>IF(C5="",NA(),MATCH($B5&amp;$C5,'[1]Smelter Look-up'!$J:$J,0))</f>
        <v>276</v>
      </c>
      <c r="W5" s="263"/>
      <c r="X5" s="263">
        <f t="shared" ref="X5:X68" si="1">IF(AND(C5="Smelter not listed",OR(LEN(D5)=0,LEN(E5)=0)),1,0)</f>
        <v>0</v>
      </c>
      <c r="Y5" s="263"/>
      <c r="Z5" s="263"/>
      <c r="AB5" s="265" t="str">
        <f t="shared" ref="AB5:AB68" si="2">B5&amp;C5</f>
        <v>GoldTokuriki Honten Co., Ltd.</v>
      </c>
    </row>
    <row r="6" spans="1:34" s="264" customFormat="1" ht="25.5">
      <c r="A6" s="207" t="s">
        <v>737</v>
      </c>
      <c r="B6" s="208" t="s">
        <v>1130</v>
      </c>
      <c r="C6" s="212" t="s">
        <v>610</v>
      </c>
      <c r="D6" s="270"/>
      <c r="E6" s="208" t="s">
        <v>1111</v>
      </c>
      <c r="F6" s="208" t="s">
        <v>737</v>
      </c>
      <c r="G6" s="208" t="s">
        <v>13320</v>
      </c>
      <c r="H6" s="209">
        <v>0</v>
      </c>
      <c r="I6" s="210" t="s">
        <v>1681</v>
      </c>
      <c r="J6" s="210" t="s">
        <v>12948</v>
      </c>
      <c r="K6" s="260"/>
      <c r="L6" s="260"/>
      <c r="M6" s="260"/>
      <c r="N6" s="260"/>
      <c r="O6" s="260"/>
      <c r="P6" s="211"/>
      <c r="Q6" s="261"/>
      <c r="R6" s="208" t="s">
        <v>610</v>
      </c>
      <c r="S6" s="215" t="str">
        <f t="shared" ca="1" si="0"/>
        <v>KR</v>
      </c>
      <c r="T6" s="215" t="str">
        <f ca="1">IF(B6="","",IF(ISERROR(MATCH($J6,[1]SorP!$B$1:$B$6230,0)),"",INDIRECT("'SorP'!$A$"&amp;MATCH($J6,[1]SorP!$B$1:$B$6230,0))))</f>
        <v>KR-50</v>
      </c>
      <c r="U6" s="231"/>
      <c r="V6" s="262">
        <f>IF(C6="",NA(),MATCH($B6&amp;$C6,'[1]Smelter Look-up'!$J:$J,0))</f>
        <v>281</v>
      </c>
      <c r="W6" s="263"/>
      <c r="X6" s="263">
        <f t="shared" si="1"/>
        <v>0</v>
      </c>
      <c r="Y6" s="263"/>
      <c r="Z6" s="263"/>
      <c r="AB6" s="265" t="str">
        <f t="shared" si="2"/>
        <v>GoldTorecom</v>
      </c>
    </row>
    <row r="7" spans="1:34" s="264" customFormat="1" ht="51">
      <c r="A7" s="207" t="s">
        <v>15665</v>
      </c>
      <c r="B7" s="208" t="s">
        <v>1130</v>
      </c>
      <c r="C7" s="212" t="s">
        <v>15666</v>
      </c>
      <c r="D7" s="270"/>
      <c r="E7" s="208" t="s">
        <v>1096</v>
      </c>
      <c r="F7" s="208" t="s">
        <v>15665</v>
      </c>
      <c r="G7" s="208" t="s">
        <v>13320</v>
      </c>
      <c r="H7" s="209">
        <v>0</v>
      </c>
      <c r="I7" s="210" t="s">
        <v>15667</v>
      </c>
      <c r="J7" s="210" t="s">
        <v>1682</v>
      </c>
      <c r="K7" s="260"/>
      <c r="L7" s="260"/>
      <c r="M7" s="260"/>
      <c r="N7" s="260"/>
      <c r="O7" s="260"/>
      <c r="P7" s="211"/>
      <c r="Q7" s="261"/>
      <c r="R7" s="208" t="s">
        <v>15668</v>
      </c>
      <c r="S7" s="215" t="str">
        <f t="shared" ca="1" si="0"/>
        <v>BR</v>
      </c>
      <c r="T7" s="215" t="str">
        <f ca="1">IF(B7="","",IF(ISERROR(MATCH($J7,[1]SorP!$B$1:$B$6230,0)),"",INDIRECT("'SorP'!$A$"&amp;MATCH($J7,[1]SorP!$B$1:$B$6230,0))))</f>
        <v>BR-RN</v>
      </c>
      <c r="U7" s="231"/>
      <c r="V7" s="262" t="e">
        <f>IF(C7="",NA(),MATCH($B7&amp;$C7,'[1]Smelter Look-up'!$J:$J,0))</f>
        <v>#N/A</v>
      </c>
      <c r="W7" s="263"/>
      <c r="X7" s="263">
        <f t="shared" si="1"/>
        <v>0</v>
      </c>
      <c r="Y7" s="263"/>
      <c r="Z7" s="263"/>
      <c r="AB7" s="265" t="str">
        <f t="shared" si="2"/>
        <v>GoldUmicore Brasil Ltda.</v>
      </c>
    </row>
    <row r="8" spans="1:34" s="264" customFormat="1" ht="102">
      <c r="A8" s="207" t="s">
        <v>738</v>
      </c>
      <c r="B8" s="208" t="s">
        <v>1130</v>
      </c>
      <c r="C8" s="212" t="s">
        <v>2354</v>
      </c>
      <c r="D8" s="270"/>
      <c r="E8" s="208" t="s">
        <v>1095</v>
      </c>
      <c r="F8" s="208" t="s">
        <v>738</v>
      </c>
      <c r="G8" s="208" t="s">
        <v>13320</v>
      </c>
      <c r="H8" s="209">
        <v>0</v>
      </c>
      <c r="I8" s="210" t="s">
        <v>1683</v>
      </c>
      <c r="J8" s="210" t="s">
        <v>3177</v>
      </c>
      <c r="K8" s="260"/>
      <c r="L8" s="260"/>
      <c r="M8" s="260"/>
      <c r="N8" s="260"/>
      <c r="O8" s="260"/>
      <c r="P8" s="211"/>
      <c r="Q8" s="261"/>
      <c r="R8" s="208" t="s">
        <v>2354</v>
      </c>
      <c r="S8" s="215" t="str">
        <f t="shared" ca="1" si="0"/>
        <v>BE</v>
      </c>
      <c r="T8" s="215" t="str">
        <f ca="1">IF(B8="","",IF(ISERROR(MATCH($J8,[1]SorP!$B$1:$B$6230,0)),"",INDIRECT("'SorP'!$A$"&amp;MATCH($J8,[1]SorP!$B$1:$B$6230,0))))</f>
        <v>BE-WLG</v>
      </c>
      <c r="U8" s="231"/>
      <c r="V8" s="262">
        <f>IF(C8="",NA(),MATCH($B8&amp;$C8,'[1]Smelter Look-up'!$J:$J,0))</f>
        <v>286</v>
      </c>
      <c r="W8" s="263"/>
      <c r="X8" s="263">
        <f t="shared" si="1"/>
        <v>0</v>
      </c>
      <c r="Y8" s="263"/>
      <c r="Z8" s="263"/>
      <c r="AB8" s="265" t="str">
        <f t="shared" si="2"/>
        <v>GoldUmicore S.A. Business Unit Precious Metals Refining</v>
      </c>
    </row>
    <row r="9" spans="1:34" s="264" customFormat="1" ht="76.5">
      <c r="A9" s="207" t="s">
        <v>739</v>
      </c>
      <c r="B9" s="208" t="s">
        <v>1130</v>
      </c>
      <c r="C9" s="212" t="s">
        <v>820</v>
      </c>
      <c r="D9" s="270"/>
      <c r="E9" s="208" t="s">
        <v>2456</v>
      </c>
      <c r="F9" s="208" t="s">
        <v>739</v>
      </c>
      <c r="G9" s="208" t="s">
        <v>13320</v>
      </c>
      <c r="H9" s="209">
        <v>0</v>
      </c>
      <c r="I9" s="210" t="s">
        <v>1685</v>
      </c>
      <c r="J9" s="210" t="s">
        <v>1624</v>
      </c>
      <c r="K9" s="260"/>
      <c r="L9" s="260"/>
      <c r="M9" s="260"/>
      <c r="N9" s="260"/>
      <c r="O9" s="260"/>
      <c r="P9" s="211"/>
      <c r="Q9" s="261"/>
      <c r="R9" s="208" t="s">
        <v>820</v>
      </c>
      <c r="S9" s="215" t="str">
        <f t="shared" ca="1" si="0"/>
        <v>US</v>
      </c>
      <c r="T9" s="215" t="str">
        <f ca="1">IF(B9="","",IF(ISERROR(MATCH($J9,[1]SorP!$B$1:$B$6230,0)),"",INDIRECT("'SorP'!$A$"&amp;MATCH($J9,[1]SorP!$B$1:$B$6230,0))))</f>
        <v>US-CA</v>
      </c>
      <c r="U9" s="231"/>
      <c r="V9" s="262">
        <f>IF(C9="",NA(),MATCH($B9&amp;$C9,'[1]Smelter Look-up'!$J:$J,0))</f>
        <v>287</v>
      </c>
      <c r="W9" s="263"/>
      <c r="X9" s="263">
        <f t="shared" si="1"/>
        <v>0</v>
      </c>
      <c r="Y9" s="263"/>
      <c r="Z9" s="263"/>
      <c r="AB9" s="265" t="str">
        <f t="shared" si="2"/>
        <v>GoldUnited Precious Metal Refining, Inc.</v>
      </c>
    </row>
    <row r="10" spans="1:34" s="264" customFormat="1" ht="38.25">
      <c r="A10" s="207" t="s">
        <v>740</v>
      </c>
      <c r="B10" s="208" t="s">
        <v>1130</v>
      </c>
      <c r="C10" s="212" t="s">
        <v>2356</v>
      </c>
      <c r="D10" s="270"/>
      <c r="E10" s="208" t="s">
        <v>1098</v>
      </c>
      <c r="F10" s="208" t="s">
        <v>740</v>
      </c>
      <c r="G10" s="208" t="s">
        <v>13320</v>
      </c>
      <c r="H10" s="209">
        <v>0</v>
      </c>
      <c r="I10" s="210" t="s">
        <v>1686</v>
      </c>
      <c r="J10" s="210" t="s">
        <v>1556</v>
      </c>
      <c r="K10" s="260"/>
      <c r="L10" s="260"/>
      <c r="M10" s="260"/>
      <c r="N10" s="260"/>
      <c r="O10" s="260"/>
      <c r="P10" s="211"/>
      <c r="Q10" s="261"/>
      <c r="R10" s="208" t="s">
        <v>2356</v>
      </c>
      <c r="S10" s="215" t="str">
        <f t="shared" ca="1" si="0"/>
        <v>CH</v>
      </c>
      <c r="T10" s="215" t="str">
        <f ca="1">IF(B10="","",IF(ISERROR(MATCH($J10,[1]SorP!$B$1:$B$6230,0)),"",INDIRECT("'SorP'!$A$"&amp;MATCH($J10,[1]SorP!$B$1:$B$6230,0))))</f>
        <v>CH-LU</v>
      </c>
      <c r="U10" s="231"/>
      <c r="V10" s="262">
        <f>IF(C10="",NA(),MATCH($B10&amp;$C10,'[1]Smelter Look-up'!$J:$J,0))</f>
        <v>288</v>
      </c>
      <c r="W10" s="263"/>
      <c r="X10" s="263">
        <f t="shared" si="1"/>
        <v>0</v>
      </c>
      <c r="Y10" s="263"/>
      <c r="Z10" s="263"/>
      <c r="AB10" s="265" t="str">
        <f t="shared" si="2"/>
        <v>GoldValcambi S.A.</v>
      </c>
    </row>
    <row r="11" spans="1:34" s="264" customFormat="1" ht="102">
      <c r="A11" s="207" t="s">
        <v>741</v>
      </c>
      <c r="B11" s="208" t="s">
        <v>1130</v>
      </c>
      <c r="C11" s="212" t="s">
        <v>2512</v>
      </c>
      <c r="D11" s="270"/>
      <c r="E11" s="208" t="s">
        <v>1093</v>
      </c>
      <c r="F11" s="208" t="s">
        <v>741</v>
      </c>
      <c r="G11" s="208" t="s">
        <v>13320</v>
      </c>
      <c r="H11" s="209">
        <v>0</v>
      </c>
      <c r="I11" s="210" t="s">
        <v>1687</v>
      </c>
      <c r="J11" s="210" t="s">
        <v>1688</v>
      </c>
      <c r="K11" s="260"/>
      <c r="L11" s="260"/>
      <c r="M11" s="260"/>
      <c r="N11" s="260"/>
      <c r="O11" s="260"/>
      <c r="P11" s="211"/>
      <c r="Q11" s="261"/>
      <c r="R11" s="208" t="s">
        <v>2512</v>
      </c>
      <c r="S11" s="215" t="str">
        <f t="shared" ca="1" si="0"/>
        <v>AU</v>
      </c>
      <c r="T11" s="215" t="str">
        <f ca="1">IF(B11="","",IF(ISERROR(MATCH($J11,[1]SorP!$B$1:$B$6230,0)),"",INDIRECT("'SorP'!$A$"&amp;MATCH($J11,[1]SorP!$B$1:$B$6230,0))))</f>
        <v>AU-WA</v>
      </c>
      <c r="U11" s="231"/>
      <c r="V11" s="262">
        <f>IF(C11="",NA(),MATCH($B11&amp;$C11,'[1]Smelter Look-up'!$J:$J,0))</f>
        <v>291</v>
      </c>
      <c r="W11" s="263"/>
      <c r="X11" s="263">
        <f t="shared" si="1"/>
        <v>0</v>
      </c>
      <c r="Y11" s="263"/>
      <c r="Z11" s="263"/>
      <c r="AB11" s="265" t="str">
        <f t="shared" si="2"/>
        <v>GoldWestern Australian Mint (T/a The Perth Mint)</v>
      </c>
    </row>
    <row r="12" spans="1:34" s="264" customFormat="1" ht="51">
      <c r="A12" s="207" t="s">
        <v>742</v>
      </c>
      <c r="B12" s="208" t="s">
        <v>1130</v>
      </c>
      <c r="C12" s="212" t="s">
        <v>13006</v>
      </c>
      <c r="D12" s="270"/>
      <c r="E12" s="208" t="s">
        <v>1108</v>
      </c>
      <c r="F12" s="208" t="s">
        <v>742</v>
      </c>
      <c r="G12" s="208" t="s">
        <v>13320</v>
      </c>
      <c r="H12" s="209">
        <v>0</v>
      </c>
      <c r="I12" s="210" t="s">
        <v>13021</v>
      </c>
      <c r="J12" s="210" t="s">
        <v>6678</v>
      </c>
      <c r="K12" s="260"/>
      <c r="L12" s="260"/>
      <c r="M12" s="260"/>
      <c r="N12" s="260"/>
      <c r="O12" s="260"/>
      <c r="P12" s="211"/>
      <c r="Q12" s="261"/>
      <c r="R12" s="208" t="s">
        <v>13006</v>
      </c>
      <c r="S12" s="215" t="str">
        <f t="shared" ca="1" si="0"/>
        <v>JP</v>
      </c>
      <c r="T12" s="215" t="str">
        <f ca="1">IF(B12="","",IF(ISERROR(MATCH($J12,[1]SorP!$B$1:$B$6230,0)),"",INDIRECT("'SorP'!$A$"&amp;MATCH($J12,[1]SorP!$B$1:$B$6230,0))))</f>
        <v>JP-25</v>
      </c>
      <c r="U12" s="231"/>
      <c r="V12" s="262">
        <f>IF(C12="",NA(),MATCH($B12&amp;$C12,'[1]Smelter Look-up'!$J:$J,0))</f>
        <v>295</v>
      </c>
      <c r="W12" s="263"/>
      <c r="X12" s="263">
        <f t="shared" si="1"/>
        <v>0</v>
      </c>
      <c r="Y12" s="263"/>
      <c r="Z12" s="263"/>
      <c r="AB12" s="265" t="str">
        <f t="shared" si="2"/>
        <v>GoldYamakin Co., Ltd.</v>
      </c>
    </row>
    <row r="13" spans="1:34" s="264" customFormat="1" ht="63.75">
      <c r="A13" s="207" t="s">
        <v>743</v>
      </c>
      <c r="B13" s="208" t="s">
        <v>1130</v>
      </c>
      <c r="C13" s="212" t="s">
        <v>2180</v>
      </c>
      <c r="D13" s="270"/>
      <c r="E13" s="208" t="s">
        <v>1108</v>
      </c>
      <c r="F13" s="208" t="s">
        <v>743</v>
      </c>
      <c r="G13" s="208" t="s">
        <v>13320</v>
      </c>
      <c r="H13" s="209">
        <v>0</v>
      </c>
      <c r="I13" s="210" t="s">
        <v>1693</v>
      </c>
      <c r="J13" s="210" t="s">
        <v>1672</v>
      </c>
      <c r="K13" s="260"/>
      <c r="L13" s="260"/>
      <c r="M13" s="260"/>
      <c r="N13" s="260"/>
      <c r="O13" s="260"/>
      <c r="P13" s="211"/>
      <c r="Q13" s="261"/>
      <c r="R13" s="208" t="s">
        <v>2180</v>
      </c>
      <c r="S13" s="215" t="str">
        <f t="shared" ca="1" si="0"/>
        <v>JP</v>
      </c>
      <c r="T13" s="215" t="str">
        <f ca="1">IF(B13="","",IF(ISERROR(MATCH($J13,[1]SorP!$B$1:$B$6230,0)),"",INDIRECT("'SorP'!$A$"&amp;MATCH($J13,[1]SorP!$B$1:$B$6230,0))))</f>
        <v>JP-25</v>
      </c>
      <c r="U13" s="231"/>
      <c r="V13" s="262">
        <f>IF(C13="",NA(),MATCH($B13&amp;$C13,'[1]Smelter Look-up'!$J:$J,0))</f>
        <v>300</v>
      </c>
      <c r="W13" s="263"/>
      <c r="X13" s="263">
        <f t="shared" si="1"/>
        <v>0</v>
      </c>
      <c r="Y13" s="263"/>
      <c r="Z13" s="263"/>
      <c r="AB13" s="265" t="str">
        <f t="shared" si="2"/>
        <v>GoldYokohama Metal Co., Ltd.</v>
      </c>
    </row>
    <row r="14" spans="1:34" s="264" customFormat="1" ht="114.75">
      <c r="A14" s="207" t="s">
        <v>745</v>
      </c>
      <c r="B14" s="208" t="s">
        <v>1130</v>
      </c>
      <c r="C14" s="212" t="s">
        <v>1325</v>
      </c>
      <c r="D14" s="270"/>
      <c r="E14" s="208" t="s">
        <v>1100</v>
      </c>
      <c r="F14" s="208" t="s">
        <v>745</v>
      </c>
      <c r="G14" s="208" t="s">
        <v>13320</v>
      </c>
      <c r="H14" s="209">
        <v>0</v>
      </c>
      <c r="I14" s="210" t="s">
        <v>1694</v>
      </c>
      <c r="J14" s="210" t="s">
        <v>13701</v>
      </c>
      <c r="K14" s="260"/>
      <c r="L14" s="260"/>
      <c r="M14" s="260"/>
      <c r="N14" s="260"/>
      <c r="O14" s="260"/>
      <c r="P14" s="211"/>
      <c r="Q14" s="261"/>
      <c r="R14" s="208" t="s">
        <v>1325</v>
      </c>
      <c r="S14" s="215" t="str">
        <f t="shared" ca="1" si="0"/>
        <v>CN</v>
      </c>
      <c r="T14" s="215" t="str">
        <f ca="1">IF(B14="","",IF(ISERROR(MATCH($J14,[1]SorP!$B$1:$B$6230,0)),"",INDIRECT("'SorP'!$A$"&amp;MATCH($J14,[1]SorP!$B$1:$B$6230,0))))</f>
        <v>CN-SX</v>
      </c>
      <c r="U14" s="231"/>
      <c r="V14" s="262">
        <f>IF(C14="",NA(),MATCH($B14&amp;$C14,'[1]Smelter Look-up'!$J:$J,0))</f>
        <v>310</v>
      </c>
      <c r="W14" s="263"/>
      <c r="X14" s="263">
        <f t="shared" si="1"/>
        <v>0</v>
      </c>
      <c r="Y14" s="263"/>
      <c r="Z14" s="263"/>
      <c r="AB14" s="265" t="str">
        <f t="shared" si="2"/>
        <v>GoldZhongyuan Gold Smelter of Zhongjin Gold Corporation</v>
      </c>
    </row>
    <row r="15" spans="1:34" s="264" customFormat="1" ht="89.25">
      <c r="A15" s="207" t="s">
        <v>746</v>
      </c>
      <c r="B15" s="208" t="s">
        <v>1130</v>
      </c>
      <c r="C15" s="212" t="s">
        <v>2520</v>
      </c>
      <c r="D15" s="270"/>
      <c r="E15" s="208" t="s">
        <v>1100</v>
      </c>
      <c r="F15" s="208" t="s">
        <v>746</v>
      </c>
      <c r="G15" s="208" t="s">
        <v>13320</v>
      </c>
      <c r="H15" s="209">
        <v>0</v>
      </c>
      <c r="I15" s="210" t="s">
        <v>1697</v>
      </c>
      <c r="J15" s="210" t="s">
        <v>13698</v>
      </c>
      <c r="K15" s="260"/>
      <c r="L15" s="260"/>
      <c r="M15" s="260"/>
      <c r="N15" s="260"/>
      <c r="O15" s="260"/>
      <c r="P15" s="211"/>
      <c r="Q15" s="261"/>
      <c r="R15" s="208" t="s">
        <v>2520</v>
      </c>
      <c r="S15" s="215" t="str">
        <f t="shared" ca="1" si="0"/>
        <v>CN</v>
      </c>
      <c r="T15" s="215" t="str">
        <f ca="1">IF(B15="","",IF(ISERROR(MATCH($J15,[1]SorP!$B$1:$B$6230,0)),"",INDIRECT("'SorP'!$A$"&amp;MATCH($J15,[1]SorP!$B$1:$B$6230,0))))</f>
        <v>CN-SC</v>
      </c>
      <c r="U15" s="231"/>
      <c r="V15" s="262">
        <f>IF(C15="",NA(),MATCH($B15&amp;$C15,'[1]Smelter Look-up'!$J:$J,0))</f>
        <v>88</v>
      </c>
      <c r="W15" s="263"/>
      <c r="X15" s="263">
        <f t="shared" si="1"/>
        <v>0</v>
      </c>
      <c r="Y15" s="263"/>
      <c r="Z15" s="263"/>
      <c r="AB15" s="265" t="str">
        <f t="shared" si="2"/>
        <v>GoldGold Refinery of Zijin Mining Group Co., Ltd.</v>
      </c>
    </row>
    <row r="16" spans="1:34" s="264" customFormat="1" ht="63.75">
      <c r="A16" s="207" t="s">
        <v>147</v>
      </c>
      <c r="B16" s="208" t="s">
        <v>1130</v>
      </c>
      <c r="C16" s="212" t="s">
        <v>146</v>
      </c>
      <c r="D16" s="270"/>
      <c r="E16" s="208" t="s">
        <v>888</v>
      </c>
      <c r="F16" s="208" t="s">
        <v>147</v>
      </c>
      <c r="G16" s="208" t="s">
        <v>13320</v>
      </c>
      <c r="H16" s="209">
        <v>0</v>
      </c>
      <c r="I16" s="210" t="s">
        <v>12486</v>
      </c>
      <c r="J16" s="210" t="s">
        <v>11134</v>
      </c>
      <c r="K16" s="260"/>
      <c r="L16" s="260"/>
      <c r="M16" s="260"/>
      <c r="N16" s="260"/>
      <c r="O16" s="260"/>
      <c r="P16" s="211"/>
      <c r="Q16" s="261"/>
      <c r="R16" s="208" t="s">
        <v>146</v>
      </c>
      <c r="S16" s="215" t="str">
        <f t="shared" ca="1" si="0"/>
        <v>TH</v>
      </c>
      <c r="T16" s="215" t="str">
        <f ca="1">IF(B16="","",IF(ISERROR(MATCH($J16,[1]SorP!$B$1:$B$6230,0)),"",INDIRECT("'SorP'!$A$"&amp;MATCH($J16,[1]SorP!$B$1:$B$6230,0))))</f>
        <v>TH-10</v>
      </c>
      <c r="U16" s="231"/>
      <c r="V16" s="262">
        <f>IF(C16="",NA(),MATCH($B16&amp;$C16,'[1]Smelter Look-up'!$J:$J,0))</f>
        <v>285</v>
      </c>
      <c r="W16" s="263"/>
      <c r="X16" s="263">
        <f t="shared" si="1"/>
        <v>0</v>
      </c>
      <c r="Y16" s="263"/>
      <c r="Z16" s="263"/>
      <c r="AB16" s="265" t="str">
        <f t="shared" si="2"/>
        <v>GoldUmicore Precious Metals Thailand</v>
      </c>
    </row>
    <row r="17" spans="1:28" s="264" customFormat="1" ht="51">
      <c r="A17" s="207" t="s">
        <v>1702</v>
      </c>
      <c r="B17" s="208" t="s">
        <v>1130</v>
      </c>
      <c r="C17" s="212" t="s">
        <v>1701</v>
      </c>
      <c r="D17" s="270"/>
      <c r="E17" s="208" t="s">
        <v>2456</v>
      </c>
      <c r="F17" s="208" t="s">
        <v>1702</v>
      </c>
      <c r="G17" s="208" t="s">
        <v>13320</v>
      </c>
      <c r="H17" s="209">
        <v>0</v>
      </c>
      <c r="I17" s="210" t="s">
        <v>1545</v>
      </c>
      <c r="J17" s="210" t="s">
        <v>1546</v>
      </c>
      <c r="K17" s="260"/>
      <c r="L17" s="260"/>
      <c r="M17" s="260"/>
      <c r="N17" s="260"/>
      <c r="O17" s="260"/>
      <c r="P17" s="211"/>
      <c r="Q17" s="261"/>
      <c r="R17" s="208" t="s">
        <v>1701</v>
      </c>
      <c r="S17" s="215" t="str">
        <f t="shared" ca="1" si="0"/>
        <v>US</v>
      </c>
      <c r="T17" s="215" t="str">
        <f ca="1">IF(B17="","",IF(ISERROR(MATCH($J17,[1]SorP!$B$1:$B$6230,0)),"",INDIRECT("'SorP'!$A$"&amp;MATCH($J17,[1]SorP!$B$1:$B$6230,0))))</f>
        <v>US-CO</v>
      </c>
      <c r="U17" s="231"/>
      <c r="V17" s="262">
        <f>IF(C17="",NA(),MATCH($B17&amp;$C17,'[1]Smelter Look-up'!$J:$J,0))</f>
        <v>85</v>
      </c>
      <c r="W17" s="263"/>
      <c r="X17" s="263">
        <f t="shared" si="1"/>
        <v>0</v>
      </c>
      <c r="Y17" s="263"/>
      <c r="Z17" s="263"/>
      <c r="AB17" s="265" t="str">
        <f t="shared" si="2"/>
        <v>GoldGeib Refining Corporation</v>
      </c>
    </row>
    <row r="18" spans="1:28" s="264" customFormat="1" ht="76.5">
      <c r="A18" s="207" t="s">
        <v>1391</v>
      </c>
      <c r="B18" s="208" t="s">
        <v>1130</v>
      </c>
      <c r="C18" s="212" t="s">
        <v>2186</v>
      </c>
      <c r="D18" s="270"/>
      <c r="E18" s="208" t="s">
        <v>1106</v>
      </c>
      <c r="F18" s="208" t="s">
        <v>1391</v>
      </c>
      <c r="G18" s="208" t="s">
        <v>13320</v>
      </c>
      <c r="H18" s="209">
        <v>0</v>
      </c>
      <c r="I18" s="210" t="s">
        <v>1703</v>
      </c>
      <c r="J18" s="210" t="s">
        <v>1704</v>
      </c>
      <c r="K18" s="260"/>
      <c r="L18" s="260"/>
      <c r="M18" s="260"/>
      <c r="N18" s="260"/>
      <c r="O18" s="260"/>
      <c r="P18" s="211"/>
      <c r="Q18" s="261"/>
      <c r="R18" s="208" t="s">
        <v>2186</v>
      </c>
      <c r="S18" s="215" t="str">
        <f t="shared" ca="1" si="0"/>
        <v>IN</v>
      </c>
      <c r="T18" s="215" t="str">
        <f ca="1">IF(B18="","",IF(ISERROR(MATCH($J18,[1]SorP!$B$1:$B$6230,0)),"",INDIRECT("'SorP'!$A$"&amp;MATCH($J18,[1]SorP!$B$1:$B$6230,0))))</f>
        <v>IN-CT</v>
      </c>
      <c r="U18" s="231"/>
      <c r="V18" s="262">
        <f>IF(C18="",NA(),MATCH($B18&amp;$C18,'[1]Smelter Look-up'!$J:$J,0))</f>
        <v>180</v>
      </c>
      <c r="W18" s="263"/>
      <c r="X18" s="263">
        <f t="shared" si="1"/>
        <v>0</v>
      </c>
      <c r="Y18" s="263"/>
      <c r="Z18" s="263"/>
      <c r="AB18" s="265" t="str">
        <f t="shared" si="2"/>
        <v>GoldMMTC-PAMP India Pvt., Ltd.</v>
      </c>
    </row>
    <row r="19" spans="1:28" s="264" customFormat="1" ht="76.5">
      <c r="A19" s="207" t="s">
        <v>1389</v>
      </c>
      <c r="B19" s="208" t="s">
        <v>1130</v>
      </c>
      <c r="C19" s="212" t="s">
        <v>12785</v>
      </c>
      <c r="D19" s="270"/>
      <c r="E19" s="208" t="s">
        <v>882</v>
      </c>
      <c r="F19" s="208" t="s">
        <v>1389</v>
      </c>
      <c r="G19" s="208" t="s">
        <v>13320</v>
      </c>
      <c r="H19" s="209">
        <v>0</v>
      </c>
      <c r="I19" s="210" t="s">
        <v>1706</v>
      </c>
      <c r="J19" s="210" t="s">
        <v>9573</v>
      </c>
      <c r="K19" s="260"/>
      <c r="L19" s="260"/>
      <c r="M19" s="260"/>
      <c r="N19" s="260"/>
      <c r="O19" s="260"/>
      <c r="P19" s="211"/>
      <c r="Q19" s="261"/>
      <c r="R19" s="208" t="s">
        <v>12785</v>
      </c>
      <c r="S19" s="215" t="str">
        <f t="shared" ca="1" si="0"/>
        <v>PL</v>
      </c>
      <c r="T19" s="215" t="str">
        <f ca="1">IF(B19="","",IF(ISERROR(MATCH($J19,[1]SorP!$B$1:$B$6230,0)),"",INDIRECT("'SorP'!$A$"&amp;MATCH($J19,[1]SorP!$B$1:$B$6230,0))))</f>
        <v>PL-04</v>
      </c>
      <c r="U19" s="231"/>
      <c r="V19" s="262">
        <f>IF(C19="",NA(),MATCH($B19&amp;$C19,'[1]Smelter Look-up'!$J:$J,0))</f>
        <v>135</v>
      </c>
      <c r="W19" s="263"/>
      <c r="X19" s="263">
        <f t="shared" si="1"/>
        <v>0</v>
      </c>
      <c r="Y19" s="263"/>
      <c r="Z19" s="263"/>
      <c r="AB19" s="265" t="str">
        <f t="shared" si="2"/>
        <v>GoldKGHM Polska Miedz Spolka Akcyjna</v>
      </c>
    </row>
    <row r="20" spans="1:28" s="264" customFormat="1" ht="63.75">
      <c r="A20" s="207" t="s">
        <v>1394</v>
      </c>
      <c r="B20" s="208" t="s">
        <v>1130</v>
      </c>
      <c r="C20" s="212" t="s">
        <v>1393</v>
      </c>
      <c r="D20" s="270"/>
      <c r="E20" s="208" t="s">
        <v>2455</v>
      </c>
      <c r="F20" s="208" t="s">
        <v>1394</v>
      </c>
      <c r="G20" s="208" t="s">
        <v>13320</v>
      </c>
      <c r="H20" s="209">
        <v>0</v>
      </c>
      <c r="I20" s="210" t="s">
        <v>1709</v>
      </c>
      <c r="J20" s="210" t="s">
        <v>1710</v>
      </c>
      <c r="K20" s="260"/>
      <c r="L20" s="260"/>
      <c r="M20" s="260"/>
      <c r="N20" s="260"/>
      <c r="O20" s="260"/>
      <c r="P20" s="211"/>
      <c r="Q20" s="261"/>
      <c r="R20" s="208" t="s">
        <v>1393</v>
      </c>
      <c r="S20" s="215" t="str">
        <f t="shared" ca="1" si="0"/>
        <v>TW</v>
      </c>
      <c r="T20" s="215" t="str">
        <f ca="1">IF(B20="","",IF(ISERROR(MATCH($J20,[1]SorP!$B$1:$B$6230,0)),"",INDIRECT("'SorP'!$A$"&amp;MATCH($J20,[1]SorP!$B$1:$B$6230,0))))</f>
        <v>TW-NWT</v>
      </c>
      <c r="U20" s="231"/>
      <c r="V20" s="262">
        <f>IF(C20="",NA(),MATCH($B20&amp;$C20,'[1]Smelter Look-up'!$J:$J,0))</f>
        <v>249</v>
      </c>
      <c r="W20" s="263"/>
      <c r="X20" s="263">
        <f t="shared" si="1"/>
        <v>0</v>
      </c>
      <c r="Y20" s="263"/>
      <c r="Z20" s="263"/>
      <c r="AB20" s="265" t="str">
        <f t="shared" si="2"/>
        <v>GoldSingway Technology Co., Ltd.</v>
      </c>
    </row>
    <row r="21" spans="1:28" s="264" customFormat="1" ht="63.75">
      <c r="A21" s="207" t="s">
        <v>1712</v>
      </c>
      <c r="B21" s="208" t="s">
        <v>1130</v>
      </c>
      <c r="C21" s="212" t="s">
        <v>1711</v>
      </c>
      <c r="D21" s="270"/>
      <c r="E21" s="208" t="s">
        <v>1092</v>
      </c>
      <c r="F21" s="208" t="s">
        <v>1712</v>
      </c>
      <c r="G21" s="208" t="s">
        <v>13320</v>
      </c>
      <c r="H21" s="209">
        <v>0</v>
      </c>
      <c r="I21" s="210" t="s">
        <v>1713</v>
      </c>
      <c r="J21" s="210" t="s">
        <v>2597</v>
      </c>
      <c r="K21" s="260"/>
      <c r="L21" s="260"/>
      <c r="M21" s="260"/>
      <c r="N21" s="260"/>
      <c r="O21" s="260"/>
      <c r="P21" s="211"/>
      <c r="Q21" s="261"/>
      <c r="R21" s="208" t="s">
        <v>1711</v>
      </c>
      <c r="S21" s="215" t="str">
        <f t="shared" ca="1" si="0"/>
        <v>AE</v>
      </c>
      <c r="T21" s="215" t="str">
        <f ca="1">IF(B21="","",IF(ISERROR(MATCH($J21,[1]SorP!$B$1:$B$6230,0)),"",INDIRECT("'SorP'!$A$"&amp;MATCH($J21,[1]SorP!$B$1:$B$6230,0))))</f>
        <v>AE-FU</v>
      </c>
      <c r="U21" s="231"/>
      <c r="V21" s="262">
        <f>IF(C21="",NA(),MATCH($B21&amp;$C21,'[1]Smelter Look-up'!$J:$J,0))</f>
        <v>14</v>
      </c>
      <c r="W21" s="263"/>
      <c r="X21" s="263">
        <f t="shared" si="1"/>
        <v>0</v>
      </c>
      <c r="Y21" s="263"/>
      <c r="Z21" s="263"/>
      <c r="AB21" s="265" t="str">
        <f t="shared" si="2"/>
        <v>GoldAl Etihad Gold Refinery DMCC</v>
      </c>
    </row>
    <row r="22" spans="1:28" s="264" customFormat="1" ht="51">
      <c r="A22" s="207" t="s">
        <v>1715</v>
      </c>
      <c r="B22" s="208" t="s">
        <v>1130</v>
      </c>
      <c r="C22" s="212" t="s">
        <v>1714</v>
      </c>
      <c r="D22" s="270"/>
      <c r="E22" s="208" t="s">
        <v>1092</v>
      </c>
      <c r="F22" s="208" t="s">
        <v>1715</v>
      </c>
      <c r="G22" s="208" t="s">
        <v>13320</v>
      </c>
      <c r="H22" s="209">
        <v>0</v>
      </c>
      <c r="I22" s="210" t="s">
        <v>1713</v>
      </c>
      <c r="J22" s="210" t="s">
        <v>2597</v>
      </c>
      <c r="K22" s="260"/>
      <c r="L22" s="260"/>
      <c r="M22" s="260"/>
      <c r="N22" s="260"/>
      <c r="O22" s="260"/>
      <c r="P22" s="211"/>
      <c r="Q22" s="261"/>
      <c r="R22" s="208" t="s">
        <v>1714</v>
      </c>
      <c r="S22" s="215" t="str">
        <f t="shared" ca="1" si="0"/>
        <v>AE</v>
      </c>
      <c r="T22" s="215" t="str">
        <f ca="1">IF(B22="","",IF(ISERROR(MATCH($J22,[1]SorP!$B$1:$B$6230,0)),"",INDIRECT("'SorP'!$A$"&amp;MATCH($J22,[1]SorP!$B$1:$B$6230,0))))</f>
        <v>AE-FU</v>
      </c>
      <c r="U22" s="231"/>
      <c r="V22" s="262">
        <f>IF(C22="",NA(),MATCH($B22&amp;$C22,'[1]Smelter Look-up'!$J:$J,0))</f>
        <v>78</v>
      </c>
      <c r="W22" s="263"/>
      <c r="X22" s="263">
        <f t="shared" si="1"/>
        <v>0</v>
      </c>
      <c r="Y22" s="263"/>
      <c r="Z22" s="263"/>
      <c r="AB22" s="265" t="str">
        <f t="shared" si="2"/>
        <v>GoldEmirates Gold DMCC</v>
      </c>
    </row>
    <row r="23" spans="1:28" s="264" customFormat="1" ht="25.5">
      <c r="A23" s="207" t="s">
        <v>1721</v>
      </c>
      <c r="B23" s="208" t="s">
        <v>1130</v>
      </c>
      <c r="C23" s="212" t="s">
        <v>2232</v>
      </c>
      <c r="D23" s="270"/>
      <c r="E23" s="208" t="s">
        <v>1107</v>
      </c>
      <c r="F23" s="208" t="s">
        <v>1721</v>
      </c>
      <c r="G23" s="208" t="s">
        <v>13320</v>
      </c>
      <c r="H23" s="209">
        <v>0</v>
      </c>
      <c r="I23" s="210" t="s">
        <v>1722</v>
      </c>
      <c r="J23" s="210" t="s">
        <v>6521</v>
      </c>
      <c r="K23" s="260"/>
      <c r="L23" s="260"/>
      <c r="M23" s="260"/>
      <c r="N23" s="260"/>
      <c r="O23" s="260"/>
      <c r="P23" s="211"/>
      <c r="Q23" s="261"/>
      <c r="R23" s="208" t="s">
        <v>2232</v>
      </c>
      <c r="S23" s="215" t="str">
        <f t="shared" ca="1" si="0"/>
        <v>IT</v>
      </c>
      <c r="T23" s="215" t="str">
        <f ca="1">IF(B23="","",IF(ISERROR(MATCH($J23,[1]SorP!$B$1:$B$6230,0)),"",INDIRECT("'SorP'!$A$"&amp;MATCH($J23,[1]SorP!$B$1:$B$6230,0))))</f>
        <v>IT-TA</v>
      </c>
      <c r="U23" s="231"/>
      <c r="V23" s="262">
        <f>IF(C23="",NA(),MATCH($B23&amp;$C23,'[1]Smelter Look-up'!$J:$J,0))</f>
        <v>262</v>
      </c>
      <c r="W23" s="263"/>
      <c r="X23" s="263">
        <f t="shared" si="1"/>
        <v>0</v>
      </c>
      <c r="Y23" s="263"/>
      <c r="Z23" s="263"/>
      <c r="AB23" s="265" t="str">
        <f t="shared" si="2"/>
        <v>GoldT.C.A S.p.A</v>
      </c>
    </row>
    <row r="24" spans="1:28" s="264" customFormat="1" ht="51">
      <c r="A24" s="207" t="s">
        <v>2338</v>
      </c>
      <c r="B24" s="208" t="s">
        <v>1130</v>
      </c>
      <c r="C24" s="212" t="s">
        <v>13872</v>
      </c>
      <c r="D24" s="270"/>
      <c r="E24" s="208" t="s">
        <v>1116</v>
      </c>
      <c r="F24" s="208" t="s">
        <v>2338</v>
      </c>
      <c r="G24" s="208" t="s">
        <v>13320</v>
      </c>
      <c r="H24" s="209">
        <v>0</v>
      </c>
      <c r="I24" s="210" t="s">
        <v>2373</v>
      </c>
      <c r="J24" s="210" t="s">
        <v>8948</v>
      </c>
      <c r="K24" s="260"/>
      <c r="L24" s="260"/>
      <c r="M24" s="260"/>
      <c r="N24" s="260"/>
      <c r="O24" s="260"/>
      <c r="P24" s="211"/>
      <c r="Q24" s="261"/>
      <c r="R24" s="208" t="s">
        <v>13872</v>
      </c>
      <c r="S24" s="215" t="str">
        <f t="shared" ca="1" si="0"/>
        <v>NL</v>
      </c>
      <c r="T24" s="215" t="str">
        <f ca="1">IF(B24="","",IF(ISERROR(MATCH($J24,[1]SorP!$B$1:$B$6230,0)),"",INDIRECT("'SorP'!$A$"&amp;MATCH($J24,[1]SorP!$B$1:$B$6230,0))))</f>
        <v>NI-AS</v>
      </c>
      <c r="U24" s="231"/>
      <c r="V24" s="262">
        <f>IF(C24="",NA(),MATCH($B24&amp;$C24,'[1]Smelter Look-up'!$J:$J,0))</f>
        <v>214</v>
      </c>
      <c r="W24" s="263"/>
      <c r="X24" s="263">
        <f t="shared" si="1"/>
        <v>0</v>
      </c>
      <c r="Y24" s="263"/>
      <c r="Z24" s="263"/>
      <c r="AB24" s="265" t="str">
        <f t="shared" si="2"/>
        <v>GoldREMONDIS PMR B.V.</v>
      </c>
    </row>
    <row r="25" spans="1:28" s="264" customFormat="1" ht="51">
      <c r="A25" s="207" t="s">
        <v>1723</v>
      </c>
      <c r="B25" s="208" t="s">
        <v>1130</v>
      </c>
      <c r="C25" s="212" t="s">
        <v>2324</v>
      </c>
      <c r="D25" s="270"/>
      <c r="E25" s="208" t="s">
        <v>1111</v>
      </c>
      <c r="F25" s="208" t="s">
        <v>1723</v>
      </c>
      <c r="G25" s="208" t="s">
        <v>13320</v>
      </c>
      <c r="H25" s="209">
        <v>0</v>
      </c>
      <c r="I25" s="210" t="s">
        <v>1724</v>
      </c>
      <c r="J25" s="210" t="s">
        <v>12956</v>
      </c>
      <c r="K25" s="260"/>
      <c r="L25" s="260"/>
      <c r="M25" s="260"/>
      <c r="N25" s="260"/>
      <c r="O25" s="260"/>
      <c r="P25" s="211"/>
      <c r="Q25" s="261"/>
      <c r="R25" s="208" t="s">
        <v>2324</v>
      </c>
      <c r="S25" s="215" t="str">
        <f t="shared" ca="1" si="0"/>
        <v>KR</v>
      </c>
      <c r="T25" s="215" t="str">
        <f ca="1">IF(B25="","",IF(ISERROR(MATCH($J25,[1]SorP!$B$1:$B$6230,0)),"",INDIRECT("'SorP'!$A$"&amp;MATCH($J25,[1]SorP!$B$1:$B$6230,0))))</f>
        <v>KZ-AKM</v>
      </c>
      <c r="U25" s="231"/>
      <c r="V25" s="262">
        <f>IF(C25="",NA(),MATCH($B25&amp;$C25,'[1]Smelter Look-up'!$J:$J,0))</f>
        <v>140</v>
      </c>
      <c r="W25" s="263"/>
      <c r="X25" s="263">
        <f t="shared" si="1"/>
        <v>0</v>
      </c>
      <c r="Y25" s="263"/>
      <c r="Z25" s="263"/>
      <c r="AB25" s="265" t="str">
        <f t="shared" si="2"/>
        <v>GoldKorea Zinc Co., Ltd.</v>
      </c>
    </row>
    <row r="26" spans="1:28" s="264" customFormat="1" ht="38.25">
      <c r="A26" s="207" t="s">
        <v>2533</v>
      </c>
      <c r="B26" s="208" t="s">
        <v>1130</v>
      </c>
      <c r="C26" s="212" t="s">
        <v>2532</v>
      </c>
      <c r="D26" s="270"/>
      <c r="E26" s="208" t="s">
        <v>1096</v>
      </c>
      <c r="F26" s="208" t="s">
        <v>2533</v>
      </c>
      <c r="G26" s="208" t="s">
        <v>13320</v>
      </c>
      <c r="H26" s="209">
        <v>0</v>
      </c>
      <c r="I26" s="210" t="s">
        <v>2534</v>
      </c>
      <c r="J26" s="210" t="s">
        <v>1682</v>
      </c>
      <c r="K26" s="260"/>
      <c r="L26" s="260"/>
      <c r="M26" s="260"/>
      <c r="N26" s="260"/>
      <c r="O26" s="260"/>
      <c r="P26" s="211"/>
      <c r="Q26" s="261"/>
      <c r="R26" s="208" t="s">
        <v>2532</v>
      </c>
      <c r="S26" s="215" t="str">
        <f t="shared" ca="1" si="0"/>
        <v>BR</v>
      </c>
      <c r="T26" s="215" t="str">
        <f ca="1">IF(B26="","",IF(ISERROR(MATCH($J26,[1]SorP!$B$1:$B$6230,0)),"",INDIRECT("'SorP'!$A$"&amp;MATCH($J26,[1]SorP!$B$1:$B$6230,0))))</f>
        <v>BR-RN</v>
      </c>
      <c r="U26" s="231"/>
      <c r="V26" s="262">
        <f>IF(C26="",NA(),MATCH($B26&amp;$C26,'[1]Smelter Look-up'!$J:$J,0))</f>
        <v>158</v>
      </c>
      <c r="W26" s="263"/>
      <c r="X26" s="263">
        <f t="shared" si="1"/>
        <v>0</v>
      </c>
      <c r="Y26" s="263"/>
      <c r="Z26" s="263"/>
      <c r="AB26" s="265" t="str">
        <f t="shared" si="2"/>
        <v>GoldMarsam Metals</v>
      </c>
    </row>
    <row r="27" spans="1:28" s="264" customFormat="1" ht="25.5">
      <c r="A27" s="207" t="s">
        <v>2276</v>
      </c>
      <c r="B27" s="208" t="s">
        <v>1130</v>
      </c>
      <c r="C27" s="212" t="s">
        <v>2275</v>
      </c>
      <c r="D27" s="270"/>
      <c r="E27" s="208" t="s">
        <v>1104</v>
      </c>
      <c r="F27" s="208" t="s">
        <v>2276</v>
      </c>
      <c r="G27" s="208" t="s">
        <v>13320</v>
      </c>
      <c r="H27" s="209">
        <v>0</v>
      </c>
      <c r="I27" s="210" t="s">
        <v>2277</v>
      </c>
      <c r="J27" s="210" t="s">
        <v>4918</v>
      </c>
      <c r="K27" s="260"/>
      <c r="L27" s="260"/>
      <c r="M27" s="260"/>
      <c r="N27" s="260"/>
      <c r="O27" s="260"/>
      <c r="P27" s="211"/>
      <c r="Q27" s="261"/>
      <c r="R27" s="208" t="s">
        <v>2275</v>
      </c>
      <c r="S27" s="215" t="str">
        <f t="shared" ca="1" si="0"/>
        <v>FR</v>
      </c>
      <c r="T27" s="215" t="str">
        <f ca="1">IF(B27="","",IF(ISERROR(MATCH($J27,[1]SorP!$B$1:$B$6230,0)),"",INDIRECT("'SorP'!$A$"&amp;MATCH($J27,[1]SorP!$B$1:$B$6230,0))))</f>
        <v>FR-77</v>
      </c>
      <c r="U27" s="231"/>
      <c r="V27" s="262">
        <f>IF(C27="",NA(),MATCH($B27&amp;$C27,'[1]Smelter Look-up'!$J:$J,0))</f>
        <v>216</v>
      </c>
      <c r="W27" s="263"/>
      <c r="X27" s="263">
        <f t="shared" si="1"/>
        <v>0</v>
      </c>
      <c r="Y27" s="263"/>
      <c r="Z27" s="263"/>
      <c r="AB27" s="265" t="str">
        <f t="shared" si="2"/>
        <v>GoldSAAMP</v>
      </c>
    </row>
    <row r="28" spans="1:28" s="264" customFormat="1" ht="38.25">
      <c r="A28" s="207" t="s">
        <v>2464</v>
      </c>
      <c r="B28" s="208" t="s">
        <v>1130</v>
      </c>
      <c r="C28" s="212" t="s">
        <v>2463</v>
      </c>
      <c r="D28" s="270"/>
      <c r="E28" s="208" t="s">
        <v>1091</v>
      </c>
      <c r="F28" s="208" t="s">
        <v>2464</v>
      </c>
      <c r="G28" s="208" t="s">
        <v>13320</v>
      </c>
      <c r="H28" s="209">
        <v>0</v>
      </c>
      <c r="I28" s="210" t="s">
        <v>2474</v>
      </c>
      <c r="J28" s="210" t="s">
        <v>2474</v>
      </c>
      <c r="K28" s="260"/>
      <c r="L28" s="260"/>
      <c r="M28" s="260"/>
      <c r="N28" s="260"/>
      <c r="O28" s="260"/>
      <c r="P28" s="211"/>
      <c r="Q28" s="261"/>
      <c r="R28" s="208" t="s">
        <v>2463</v>
      </c>
      <c r="S28" s="215" t="str">
        <f t="shared" ca="1" si="0"/>
        <v>AD</v>
      </c>
      <c r="T28" s="215" t="str">
        <f ca="1">IF(B28="","",IF(ISERROR(MATCH($J28,[1]SorP!$B$1:$B$6230,0)),"",INDIRECT("'SorP'!$A$"&amp;MATCH($J28,[1]SorP!$B$1:$B$6230,0))))</f>
        <v>AD-06</v>
      </c>
      <c r="U28" s="231"/>
      <c r="V28" s="262">
        <f>IF(C28="",NA(),MATCH($B28&amp;$C28,'[1]Smelter Look-up'!$J:$J,0))</f>
        <v>152</v>
      </c>
      <c r="W28" s="263"/>
      <c r="X28" s="263">
        <f t="shared" si="1"/>
        <v>0</v>
      </c>
      <c r="Y28" s="263"/>
      <c r="Z28" s="263"/>
      <c r="AB28" s="265" t="str">
        <f t="shared" si="2"/>
        <v>GoldL'Orfebre S.A.</v>
      </c>
    </row>
    <row r="29" spans="1:28" s="264" customFormat="1" ht="25.5">
      <c r="A29" s="207" t="s">
        <v>13862</v>
      </c>
      <c r="B29" s="208" t="s">
        <v>1130</v>
      </c>
      <c r="C29" s="212" t="s">
        <v>13861</v>
      </c>
      <c r="D29" s="270"/>
      <c r="E29" s="208" t="s">
        <v>1107</v>
      </c>
      <c r="F29" s="208" t="s">
        <v>13862</v>
      </c>
      <c r="G29" s="208" t="s">
        <v>13320</v>
      </c>
      <c r="H29" s="209">
        <v>0</v>
      </c>
      <c r="I29" s="210" t="s">
        <v>13909</v>
      </c>
      <c r="J29" s="210" t="s">
        <v>6474</v>
      </c>
      <c r="K29" s="260"/>
      <c r="L29" s="260"/>
      <c r="M29" s="260"/>
      <c r="N29" s="260"/>
      <c r="O29" s="260"/>
      <c r="P29" s="211"/>
      <c r="Q29" s="261"/>
      <c r="R29" s="208" t="s">
        <v>13861</v>
      </c>
      <c r="S29" s="215" t="str">
        <f t="shared" ca="1" si="0"/>
        <v>IT</v>
      </c>
      <c r="T29" s="215" t="str">
        <f ca="1">IF(B29="","",IF(ISERROR(MATCH($J29,[1]SorP!$B$1:$B$6230,0)),"",INDIRECT("'SorP'!$A$"&amp;MATCH($J29,[1]SorP!$B$1:$B$6230,0))))</f>
        <v>IT-VC</v>
      </c>
      <c r="U29" s="231"/>
      <c r="V29" s="262">
        <f>IF(C29="",NA(),MATCH($B29&amp;$C29,'[1]Smelter Look-up'!$J:$J,0))</f>
        <v>5</v>
      </c>
      <c r="W29" s="263"/>
      <c r="X29" s="263">
        <f t="shared" si="1"/>
        <v>0</v>
      </c>
      <c r="Y29" s="263"/>
      <c r="Z29" s="263"/>
      <c r="AB29" s="265" t="str">
        <f t="shared" si="2"/>
        <v>Gold8853 S.p.A.</v>
      </c>
    </row>
    <row r="30" spans="1:28" s="264" customFormat="1" ht="25.5">
      <c r="A30" s="207" t="s">
        <v>2527</v>
      </c>
      <c r="B30" s="208" t="s">
        <v>1130</v>
      </c>
      <c r="C30" s="212" t="s">
        <v>2526</v>
      </c>
      <c r="D30" s="270"/>
      <c r="E30" s="208" t="s">
        <v>1107</v>
      </c>
      <c r="F30" s="208" t="s">
        <v>2527</v>
      </c>
      <c r="G30" s="208" t="s">
        <v>13320</v>
      </c>
      <c r="H30" s="209">
        <v>0</v>
      </c>
      <c r="I30" s="210" t="s">
        <v>1576</v>
      </c>
      <c r="J30" s="210" t="s">
        <v>6521</v>
      </c>
      <c r="K30" s="260"/>
      <c r="L30" s="260"/>
      <c r="M30" s="260"/>
      <c r="N30" s="260"/>
      <c r="O30" s="260"/>
      <c r="P30" s="211"/>
      <c r="Q30" s="261"/>
      <c r="R30" s="208" t="s">
        <v>2526</v>
      </c>
      <c r="S30" s="215" t="str">
        <f t="shared" ca="1" si="0"/>
        <v>IT</v>
      </c>
      <c r="T30" s="215" t="str">
        <f ca="1">IF(B30="","",IF(ISERROR(MATCH($J30,[1]SorP!$B$1:$B$6230,0)),"",INDIRECT("'SorP'!$A$"&amp;MATCH($J30,[1]SorP!$B$1:$B$6230,0))))</f>
        <v>IT-TA</v>
      </c>
      <c r="U30" s="231"/>
      <c r="V30" s="262">
        <f>IF(C30="",NA(),MATCH($B30&amp;$C30,'[1]Smelter Look-up'!$J:$J,0))</f>
        <v>116</v>
      </c>
      <c r="W30" s="263"/>
      <c r="X30" s="263">
        <f t="shared" si="1"/>
        <v>0</v>
      </c>
      <c r="Y30" s="263"/>
      <c r="Z30" s="263"/>
      <c r="AB30" s="265" t="str">
        <f t="shared" si="2"/>
        <v>GoldItalpreziosi</v>
      </c>
    </row>
    <row r="31" spans="1:28" s="264" customFormat="1" ht="63.75">
      <c r="A31" s="207" t="s">
        <v>2220</v>
      </c>
      <c r="B31" s="208" t="s">
        <v>1130</v>
      </c>
      <c r="C31" s="212" t="s">
        <v>2217</v>
      </c>
      <c r="D31" s="270"/>
      <c r="E31" s="208" t="s">
        <v>1101</v>
      </c>
      <c r="F31" s="208" t="s">
        <v>2220</v>
      </c>
      <c r="G31" s="208" t="s">
        <v>13320</v>
      </c>
      <c r="H31" s="209">
        <v>0</v>
      </c>
      <c r="I31" s="210" t="s">
        <v>1783</v>
      </c>
      <c r="J31" s="210" t="s">
        <v>4257</v>
      </c>
      <c r="K31" s="260"/>
      <c r="L31" s="260"/>
      <c r="M31" s="260"/>
      <c r="N31" s="260"/>
      <c r="O31" s="260"/>
      <c r="P31" s="211"/>
      <c r="Q31" s="261"/>
      <c r="R31" s="208" t="s">
        <v>2217</v>
      </c>
      <c r="S31" s="215" t="str">
        <f t="shared" ca="1" si="0"/>
        <v>DE</v>
      </c>
      <c r="T31" s="215" t="str">
        <f ca="1">IF(B31="","",IF(ISERROR(MATCH($J31,[1]SorP!$B$1:$B$6230,0)),"",INDIRECT("'SorP'!$A$"&amp;MATCH($J31,[1]SorP!$B$1:$B$6230,0))))</f>
        <v>DE-BE</v>
      </c>
      <c r="U31" s="231"/>
      <c r="V31" s="262">
        <f>IF(C31="",NA(),MATCH($B31&amp;$C31,'[1]Smelter Look-up'!$J:$J,0))</f>
        <v>226</v>
      </c>
      <c r="W31" s="263"/>
      <c r="X31" s="263">
        <f t="shared" si="1"/>
        <v>0</v>
      </c>
      <c r="Y31" s="263"/>
      <c r="Z31" s="263"/>
      <c r="AB31" s="265" t="str">
        <f t="shared" si="2"/>
        <v>GoldSAXONIA Edelmetalle GmbH</v>
      </c>
    </row>
    <row r="32" spans="1:28" s="264" customFormat="1" ht="63.75">
      <c r="A32" s="207" t="s">
        <v>2221</v>
      </c>
      <c r="B32" s="208" t="s">
        <v>1130</v>
      </c>
      <c r="C32" s="212" t="s">
        <v>2218</v>
      </c>
      <c r="D32" s="270"/>
      <c r="E32" s="208" t="s">
        <v>1101</v>
      </c>
      <c r="F32" s="208" t="s">
        <v>2221</v>
      </c>
      <c r="G32" s="208" t="s">
        <v>13320</v>
      </c>
      <c r="H32" s="209">
        <v>0</v>
      </c>
      <c r="I32" s="210" t="s">
        <v>1549</v>
      </c>
      <c r="J32" s="210" t="s">
        <v>1550</v>
      </c>
      <c r="K32" s="260"/>
      <c r="L32" s="260"/>
      <c r="M32" s="260"/>
      <c r="N32" s="260"/>
      <c r="O32" s="260"/>
      <c r="P32" s="211"/>
      <c r="Q32" s="261"/>
      <c r="R32" s="208" t="s">
        <v>2218</v>
      </c>
      <c r="S32" s="215" t="str">
        <f t="shared" ca="1" si="0"/>
        <v>DE</v>
      </c>
      <c r="T32" s="215" t="str">
        <f ca="1">IF(B32="","",IF(ISERROR(MATCH($J32,[1]SorP!$B$1:$B$6230,0)),"",INDIRECT("'SorP'!$A$"&amp;MATCH($J32,[1]SorP!$B$1:$B$6230,0))))</f>
        <v>DE-BW</v>
      </c>
      <c r="U32" s="231"/>
      <c r="V32" s="262">
        <f>IF(C32="",NA(),MATCH($B32&amp;$C32,'[1]Smelter Look-up'!$J:$J,0))</f>
        <v>292</v>
      </c>
      <c r="W32" s="263"/>
      <c r="X32" s="263">
        <f t="shared" si="1"/>
        <v>0</v>
      </c>
      <c r="Y32" s="263"/>
      <c r="Z32" s="263"/>
      <c r="AB32" s="265" t="str">
        <f t="shared" si="2"/>
        <v>GoldWIELAND Edelmetalle GmbH</v>
      </c>
    </row>
    <row r="33" spans="1:28" s="264" customFormat="1" ht="127.5">
      <c r="A33" s="207" t="s">
        <v>2222</v>
      </c>
      <c r="B33" s="208" t="s">
        <v>1130</v>
      </c>
      <c r="C33" s="212" t="s">
        <v>12514</v>
      </c>
      <c r="D33" s="270"/>
      <c r="E33" s="208" t="s">
        <v>1094</v>
      </c>
      <c r="F33" s="208" t="s">
        <v>2222</v>
      </c>
      <c r="G33" s="208" t="s">
        <v>13320</v>
      </c>
      <c r="H33" s="209">
        <v>0</v>
      </c>
      <c r="I33" s="210" t="s">
        <v>2223</v>
      </c>
      <c r="J33" s="210" t="s">
        <v>2828</v>
      </c>
      <c r="K33" s="260"/>
      <c r="L33" s="260"/>
      <c r="M33" s="260"/>
      <c r="N33" s="260"/>
      <c r="O33" s="260"/>
      <c r="P33" s="211"/>
      <c r="Q33" s="261"/>
      <c r="R33" s="208" t="s">
        <v>12514</v>
      </c>
      <c r="S33" s="215" t="str">
        <f t="shared" ref="S33:S63" ca="1" si="3">IF(B33="","",IF(ISERROR(MATCH($E33,CL,0)),"Unknown",INDIRECT("'C'!$A$"&amp;MATCH($E33,CL,0)+1)))</f>
        <v>AT</v>
      </c>
      <c r="T33" s="215" t="str">
        <f ca="1">IF(B33="","",IF(ISERROR(MATCH($J33,[1]SorP!$B$1:$B$6230,0)),"",INDIRECT("'SorP'!$A$"&amp;MATCH($J33,[1]SorP!$B$1:$B$6230,0))))</f>
        <v>AT-1</v>
      </c>
      <c r="U33" s="231"/>
      <c r="V33" s="262">
        <f>IF(C33="",NA(),MATCH($B33&amp;$C33,'[1]Smelter Look-up'!$J:$J,0))</f>
        <v>191</v>
      </c>
      <c r="W33" s="263"/>
      <c r="X33" s="263">
        <f t="shared" si="1"/>
        <v>0</v>
      </c>
      <c r="Y33" s="263"/>
      <c r="Z33" s="263"/>
      <c r="AB33" s="265" t="str">
        <f t="shared" si="2"/>
        <v>GoldOgussa Osterreichische Gold- und Silber-Scheideanstalt GmbH</v>
      </c>
    </row>
    <row r="34" spans="1:28" s="264" customFormat="1" ht="51">
      <c r="A34" s="207" t="s">
        <v>2309</v>
      </c>
      <c r="B34" s="208" t="s">
        <v>1130</v>
      </c>
      <c r="C34" s="212" t="s">
        <v>2308</v>
      </c>
      <c r="D34" s="270"/>
      <c r="E34" s="208" t="s">
        <v>893</v>
      </c>
      <c r="F34" s="208" t="s">
        <v>2309</v>
      </c>
      <c r="G34" s="208" t="s">
        <v>13320</v>
      </c>
      <c r="H34" s="209">
        <v>0</v>
      </c>
      <c r="I34" s="210" t="s">
        <v>2310</v>
      </c>
      <c r="J34" s="210" t="s">
        <v>1652</v>
      </c>
      <c r="K34" s="260"/>
      <c r="L34" s="260"/>
      <c r="M34" s="260"/>
      <c r="N34" s="260"/>
      <c r="O34" s="260"/>
      <c r="P34" s="211"/>
      <c r="Q34" s="261"/>
      <c r="R34" s="208" t="s">
        <v>2308</v>
      </c>
      <c r="S34" s="215" t="str">
        <f t="shared" ca="1" si="3"/>
        <v>ZA</v>
      </c>
      <c r="T34" s="215" t="str">
        <f ca="1">IF(B34="","",IF(ISERROR(MATCH($J34,[1]SorP!$B$1:$B$6230,0)),"",INDIRECT("'SorP'!$A$"&amp;MATCH($J34,[1]SorP!$B$1:$B$6230,0))))</f>
        <v>ZA-KZN</v>
      </c>
      <c r="U34" s="231"/>
      <c r="V34" s="262">
        <f>IF(C34="",NA(),MATCH($B34&amp;$C34,'[1]Smelter Look-up'!$J:$J,0))</f>
        <v>32</v>
      </c>
      <c r="W34" s="263"/>
      <c r="X34" s="263">
        <f t="shared" si="1"/>
        <v>0</v>
      </c>
      <c r="Y34" s="263"/>
      <c r="Z34" s="263"/>
      <c r="AB34" s="265" t="str">
        <f t="shared" si="2"/>
        <v>GoldAU Traders and Refiners</v>
      </c>
    </row>
    <row r="35" spans="1:28" s="264" customFormat="1" ht="38.25">
      <c r="A35" s="207" t="s">
        <v>2313</v>
      </c>
      <c r="B35" s="208" t="s">
        <v>1130</v>
      </c>
      <c r="C35" s="212" t="s">
        <v>2312</v>
      </c>
      <c r="D35" s="270"/>
      <c r="E35" s="208" t="s">
        <v>1106</v>
      </c>
      <c r="F35" s="208" t="s">
        <v>2313</v>
      </c>
      <c r="G35" s="208" t="s">
        <v>13320</v>
      </c>
      <c r="H35" s="209">
        <v>0</v>
      </c>
      <c r="I35" s="210" t="s">
        <v>2369</v>
      </c>
      <c r="J35" s="210" t="s">
        <v>2370</v>
      </c>
      <c r="K35" s="260"/>
      <c r="L35" s="260"/>
      <c r="M35" s="260"/>
      <c r="N35" s="260"/>
      <c r="O35" s="260"/>
      <c r="P35" s="211"/>
      <c r="Q35" s="261"/>
      <c r="R35" s="208" t="s">
        <v>2312</v>
      </c>
      <c r="S35" s="215" t="str">
        <f t="shared" ca="1" si="3"/>
        <v>IN</v>
      </c>
      <c r="T35" s="215" t="str">
        <f ca="1">IF(B35="","",IF(ISERROR(MATCH($J35,[1]SorP!$B$1:$B$6230,0)),"",INDIRECT("'SorP'!$A$"&amp;MATCH($J35,[1]SorP!$B$1:$B$6230,0))))</f>
        <v>IN-DN</v>
      </c>
      <c r="U35" s="231"/>
      <c r="V35" s="262">
        <f>IF(C35="",NA(),MATCH($B35&amp;$C35,'[1]Smelter Look-up'!$J:$J,0))</f>
        <v>36</v>
      </c>
      <c r="W35" s="263"/>
      <c r="X35" s="263">
        <f t="shared" si="1"/>
        <v>0</v>
      </c>
      <c r="Y35" s="263"/>
      <c r="Z35" s="263"/>
      <c r="AB35" s="265" t="str">
        <f t="shared" si="2"/>
        <v>GoldBangalore Refinery</v>
      </c>
    </row>
    <row r="36" spans="1:28" s="264" customFormat="1" ht="63.75">
      <c r="A36" s="207" t="s">
        <v>2476</v>
      </c>
      <c r="B36" s="208" t="s">
        <v>1130</v>
      </c>
      <c r="C36" s="212" t="s">
        <v>13005</v>
      </c>
      <c r="D36" s="270"/>
      <c r="E36" s="208" t="s">
        <v>1111</v>
      </c>
      <c r="F36" s="208" t="s">
        <v>2476</v>
      </c>
      <c r="G36" s="208" t="s">
        <v>13320</v>
      </c>
      <c r="H36" s="209">
        <v>0</v>
      </c>
      <c r="I36" s="210" t="s">
        <v>13020</v>
      </c>
      <c r="J36" s="210" t="s">
        <v>12953</v>
      </c>
      <c r="K36" s="260"/>
      <c r="L36" s="260"/>
      <c r="M36" s="260"/>
      <c r="N36" s="260"/>
      <c r="O36" s="260"/>
      <c r="P36" s="211"/>
      <c r="Q36" s="261"/>
      <c r="R36" s="208" t="s">
        <v>13005</v>
      </c>
      <c r="S36" s="215" t="str">
        <f t="shared" ca="1" si="3"/>
        <v>KR</v>
      </c>
      <c r="T36" s="215" t="str">
        <f ca="1">IF(B36="","",IF(ISERROR(MATCH($J36,[1]SorP!$B$1:$B$6230,0)),"",INDIRECT("'SorP'!$A$"&amp;MATCH($J36,[1]SorP!$B$1:$B$6230,0))))</f>
        <v>KW-KU</v>
      </c>
      <c r="U36" s="231"/>
      <c r="V36" s="262">
        <f>IF(C36="",NA(),MATCH($B36&amp;$C36,'[1]Smelter Look-up'!$J:$J,0))</f>
        <v>260</v>
      </c>
      <c r="W36" s="263"/>
      <c r="X36" s="263">
        <f t="shared" si="1"/>
        <v>0</v>
      </c>
      <c r="Y36" s="263"/>
      <c r="Z36" s="263"/>
      <c r="AB36" s="265" t="str">
        <f t="shared" si="2"/>
        <v>GoldSungEel HiMetal Co., Ltd.</v>
      </c>
    </row>
    <row r="37" spans="1:28" s="264" customFormat="1" ht="89.25">
      <c r="A37" s="207" t="s">
        <v>2538</v>
      </c>
      <c r="B37" s="208" t="s">
        <v>1130</v>
      </c>
      <c r="C37" s="212" t="s">
        <v>2537</v>
      </c>
      <c r="D37" s="270"/>
      <c r="E37" s="208" t="s">
        <v>1099</v>
      </c>
      <c r="F37" s="208" t="s">
        <v>2538</v>
      </c>
      <c r="G37" s="208" t="s">
        <v>13320</v>
      </c>
      <c r="H37" s="209">
        <v>0</v>
      </c>
      <c r="I37" s="210" t="s">
        <v>2539</v>
      </c>
      <c r="J37" s="210" t="s">
        <v>2540</v>
      </c>
      <c r="K37" s="260"/>
      <c r="L37" s="260"/>
      <c r="M37" s="260"/>
      <c r="N37" s="260"/>
      <c r="O37" s="260"/>
      <c r="P37" s="211"/>
      <c r="Q37" s="261"/>
      <c r="R37" s="208" t="s">
        <v>2537</v>
      </c>
      <c r="S37" s="215" t="str">
        <f t="shared" ca="1" si="3"/>
        <v>CL</v>
      </c>
      <c r="T37" s="215" t="str">
        <f ca="1">IF(B37="","",IF(ISERROR(MATCH($J37,[1]SorP!$B$1:$B$6230,0)),"",INDIRECT("'SorP'!$A$"&amp;MATCH($J37,[1]SorP!$B$1:$B$6230,0))))</f>
        <v>CL-AP</v>
      </c>
      <c r="U37" s="231"/>
      <c r="V37" s="262">
        <f>IF(C37="",NA(),MATCH($B37&amp;$C37,'[1]Smelter Look-up'!$J:$J,0))</f>
        <v>203</v>
      </c>
      <c r="W37" s="263"/>
      <c r="X37" s="263">
        <f t="shared" si="1"/>
        <v>0</v>
      </c>
      <c r="Y37" s="263"/>
      <c r="Z37" s="263"/>
      <c r="AB37" s="265" t="str">
        <f t="shared" si="2"/>
        <v>GoldPlanta Recuperadora de Metales SpA</v>
      </c>
    </row>
    <row r="38" spans="1:28" s="264" customFormat="1" ht="38.25">
      <c r="A38" s="207" t="s">
        <v>2542</v>
      </c>
      <c r="B38" s="208" t="s">
        <v>1130</v>
      </c>
      <c r="C38" s="212" t="s">
        <v>2541</v>
      </c>
      <c r="D38" s="270"/>
      <c r="E38" s="208" t="s">
        <v>1107</v>
      </c>
      <c r="F38" s="208" t="s">
        <v>2542</v>
      </c>
      <c r="G38" s="208" t="s">
        <v>13320</v>
      </c>
      <c r="H38" s="209">
        <v>0</v>
      </c>
      <c r="I38" s="210" t="s">
        <v>1576</v>
      </c>
      <c r="J38" s="210" t="s">
        <v>6521</v>
      </c>
      <c r="K38" s="260"/>
      <c r="L38" s="260"/>
      <c r="M38" s="260"/>
      <c r="N38" s="260"/>
      <c r="O38" s="260"/>
      <c r="P38" s="211"/>
      <c r="Q38" s="261"/>
      <c r="R38" s="208" t="s">
        <v>2541</v>
      </c>
      <c r="S38" s="215" t="str">
        <f t="shared" ca="1" si="3"/>
        <v>IT</v>
      </c>
      <c r="T38" s="215" t="str">
        <f ca="1">IF(B38="","",IF(ISERROR(MATCH($J38,[1]SorP!$B$1:$B$6230,0)),"",INDIRECT("'SorP'!$A$"&amp;MATCH($J38,[1]SorP!$B$1:$B$6230,0))))</f>
        <v>IT-TA</v>
      </c>
      <c r="U38" s="231"/>
      <c r="V38" s="262">
        <f>IF(C38="",NA(),MATCH($B38&amp;$C38,'[1]Smelter Look-up'!$J:$J,0))</f>
        <v>218</v>
      </c>
      <c r="W38" s="263"/>
      <c r="X38" s="263">
        <f t="shared" si="1"/>
        <v>0</v>
      </c>
      <c r="Y38" s="263"/>
      <c r="Z38" s="263"/>
      <c r="AB38" s="265" t="str">
        <f t="shared" si="2"/>
        <v>GoldSafimet S.p.A</v>
      </c>
    </row>
    <row r="39" spans="1:28" s="264" customFormat="1" ht="63.75">
      <c r="A39" s="207" t="s">
        <v>15669</v>
      </c>
      <c r="B39" s="208" t="s">
        <v>1132</v>
      </c>
      <c r="C39" s="212" t="s">
        <v>2155</v>
      </c>
      <c r="D39" s="270"/>
      <c r="E39" s="208" t="s">
        <v>1108</v>
      </c>
      <c r="F39" s="208" t="s">
        <v>15669</v>
      </c>
      <c r="G39" s="208" t="s">
        <v>13320</v>
      </c>
      <c r="H39" s="209">
        <v>0</v>
      </c>
      <c r="I39" s="210" t="s">
        <v>1560</v>
      </c>
      <c r="J39" s="210" t="s">
        <v>1561</v>
      </c>
      <c r="K39" s="260"/>
      <c r="L39" s="260"/>
      <c r="M39" s="260"/>
      <c r="N39" s="260"/>
      <c r="O39" s="260"/>
      <c r="P39" s="211"/>
      <c r="Q39" s="261"/>
      <c r="R39" s="208" t="s">
        <v>2155</v>
      </c>
      <c r="S39" s="215" t="str">
        <f t="shared" ca="1" si="3"/>
        <v>JP</v>
      </c>
      <c r="T39" s="215" t="str">
        <f ca="1">IF(B39="","",IF(ISERROR(MATCH($J39,[1]SorP!$B$1:$B$6230,0)),"",INDIRECT("'SorP'!$A$"&amp;MATCH($J39,[1]SorP!$B$1:$B$6230,0))))</f>
        <v>JP-32</v>
      </c>
      <c r="U39" s="231"/>
      <c r="V39" s="262">
        <f>IF(C39="",NA(),MATCH($B39&amp;$C39,'[1]Smelter Look-up'!$J:$J,0))</f>
        <v>315</v>
      </c>
      <c r="W39" s="263"/>
      <c r="X39" s="263">
        <f t="shared" si="1"/>
        <v>0</v>
      </c>
      <c r="Y39" s="263"/>
      <c r="Z39" s="263"/>
      <c r="AB39" s="265" t="str">
        <f t="shared" si="2"/>
        <v>TantalumAsaka Riken Co., Ltd.</v>
      </c>
    </row>
    <row r="40" spans="1:28" s="264" customFormat="1" ht="114.75">
      <c r="A40" s="207" t="s">
        <v>747</v>
      </c>
      <c r="B40" s="208" t="s">
        <v>1132</v>
      </c>
      <c r="C40" s="212" t="s">
        <v>2</v>
      </c>
      <c r="D40" s="270"/>
      <c r="E40" s="208" t="s">
        <v>1100</v>
      </c>
      <c r="F40" s="208" t="s">
        <v>747</v>
      </c>
      <c r="G40" s="208" t="s">
        <v>13320</v>
      </c>
      <c r="H40" s="209">
        <v>0</v>
      </c>
      <c r="I40" s="210" t="s">
        <v>1597</v>
      </c>
      <c r="J40" s="210" t="s">
        <v>13703</v>
      </c>
      <c r="K40" s="260"/>
      <c r="L40" s="260"/>
      <c r="M40" s="260"/>
      <c r="N40" s="260"/>
      <c r="O40" s="260"/>
      <c r="P40" s="211"/>
      <c r="Q40" s="261"/>
      <c r="R40" s="208" t="s">
        <v>2</v>
      </c>
      <c r="S40" s="215" t="str">
        <f t="shared" ca="1" si="3"/>
        <v>CN</v>
      </c>
      <c r="T40" s="215" t="str">
        <f ca="1">IF(B40="","",IF(ISERROR(MATCH($J40,[1]SorP!$B$1:$B$6230,0)),"",INDIRECT("'SorP'!$A$"&amp;MATCH($J40,[1]SorP!$B$1:$B$6230,0))))</f>
        <v>CN-YN</v>
      </c>
      <c r="U40" s="231"/>
      <c r="V40" s="262">
        <f>IF(C40="",NA(),MATCH($B40&amp;$C40,'[1]Smelter Look-up'!$J:$J,0))</f>
        <v>316</v>
      </c>
      <c r="W40" s="263"/>
      <c r="X40" s="263">
        <f t="shared" si="1"/>
        <v>0</v>
      </c>
      <c r="Y40" s="263"/>
      <c r="Z40" s="263"/>
      <c r="AB40" s="265" t="str">
        <f t="shared" si="2"/>
        <v>TantalumChangsha South Tantalum Niobium Co., Ltd.</v>
      </c>
    </row>
    <row r="41" spans="1:28" s="264" customFormat="1" ht="114.75">
      <c r="A41" s="207" t="s">
        <v>15670</v>
      </c>
      <c r="B41" s="208" t="s">
        <v>1132</v>
      </c>
      <c r="C41" s="212" t="s">
        <v>15671</v>
      </c>
      <c r="D41" s="270"/>
      <c r="E41" s="208" t="s">
        <v>1100</v>
      </c>
      <c r="F41" s="208" t="s">
        <v>15670</v>
      </c>
      <c r="G41" s="208" t="s">
        <v>13320</v>
      </c>
      <c r="H41" s="209">
        <v>0</v>
      </c>
      <c r="I41" s="210" t="s">
        <v>15672</v>
      </c>
      <c r="J41" s="210" t="s">
        <v>13704</v>
      </c>
      <c r="K41" s="260"/>
      <c r="L41" s="260"/>
      <c r="M41" s="260"/>
      <c r="N41" s="260"/>
      <c r="O41" s="260"/>
      <c r="P41" s="211"/>
      <c r="Q41" s="261"/>
      <c r="R41" s="208" t="s">
        <v>15668</v>
      </c>
      <c r="S41" s="215" t="str">
        <f t="shared" ca="1" si="3"/>
        <v>CN</v>
      </c>
      <c r="T41" s="215" t="str">
        <f ca="1">IF(B41="","",IF(ISERROR(MATCH($J41,[1]SorP!$B$1:$B$6230,0)),"",INDIRECT("'SorP'!$A$"&amp;MATCH($J41,[1]SorP!$B$1:$B$6230,0))))</f>
        <v>CN-ZJ</v>
      </c>
      <c r="U41" s="231"/>
      <c r="V41" s="262" t="e">
        <f>IF(C41="",NA(),MATCH($B41&amp;$C41,'[1]Smelter Look-up'!$J:$J,0))</f>
        <v>#N/A</v>
      </c>
      <c r="W41" s="263"/>
      <c r="X41" s="263">
        <f t="shared" si="1"/>
        <v>0</v>
      </c>
      <c r="Y41" s="263"/>
      <c r="Z41" s="263"/>
      <c r="AB41" s="265" t="str">
        <f t="shared" si="2"/>
        <v>TantalumGuangdong Rising Rare Metals-EO Materials Ltd.</v>
      </c>
    </row>
    <row r="42" spans="1:28" s="264" customFormat="1" ht="38.25">
      <c r="A42" s="207" t="s">
        <v>748</v>
      </c>
      <c r="B42" s="208" t="s">
        <v>1132</v>
      </c>
      <c r="C42" s="212" t="s">
        <v>1118</v>
      </c>
      <c r="D42" s="270"/>
      <c r="E42" s="208" t="s">
        <v>2456</v>
      </c>
      <c r="F42" s="208" t="s">
        <v>748</v>
      </c>
      <c r="G42" s="208" t="s">
        <v>13320</v>
      </c>
      <c r="H42" s="209">
        <v>0</v>
      </c>
      <c r="I42" s="210" t="s">
        <v>1726</v>
      </c>
      <c r="J42" s="210" t="s">
        <v>1705</v>
      </c>
      <c r="K42" s="260"/>
      <c r="L42" s="260"/>
      <c r="M42" s="260"/>
      <c r="N42" s="260"/>
      <c r="O42" s="260"/>
      <c r="P42" s="211"/>
      <c r="Q42" s="261"/>
      <c r="R42" s="208" t="s">
        <v>1118</v>
      </c>
      <c r="S42" s="215" t="str">
        <f t="shared" ca="1" si="3"/>
        <v>US</v>
      </c>
      <c r="T42" s="215" t="str">
        <f ca="1">IF(B42="","",IF(ISERROR(MATCH($J42,[1]SorP!$B$1:$B$6230,0)),"",INDIRECT("'SorP'!$A$"&amp;MATCH($J42,[1]SorP!$B$1:$B$6230,0))))</f>
        <v>US-MS</v>
      </c>
      <c r="U42" s="231"/>
      <c r="V42" s="262">
        <f>IF(C42="",NA(),MATCH($B42&amp;$C42,'[1]Smelter Look-up'!$J:$J,0))</f>
        <v>319</v>
      </c>
      <c r="W42" s="263"/>
      <c r="X42" s="263">
        <f t="shared" si="1"/>
        <v>0</v>
      </c>
      <c r="Y42" s="263"/>
      <c r="Z42" s="263"/>
      <c r="AB42" s="265" t="str">
        <f t="shared" si="2"/>
        <v>TantalumExotech Inc.</v>
      </c>
    </row>
    <row r="43" spans="1:28" s="264" customFormat="1" ht="63.75">
      <c r="A43" s="207" t="s">
        <v>749</v>
      </c>
      <c r="B43" s="208" t="s">
        <v>1132</v>
      </c>
      <c r="C43" s="212" t="s">
        <v>45</v>
      </c>
      <c r="D43" s="270"/>
      <c r="E43" s="208" t="s">
        <v>1100</v>
      </c>
      <c r="F43" s="208" t="s">
        <v>749</v>
      </c>
      <c r="G43" s="208" t="s">
        <v>13320</v>
      </c>
      <c r="H43" s="209">
        <v>0</v>
      </c>
      <c r="I43" s="210" t="s">
        <v>1727</v>
      </c>
      <c r="J43" s="210" t="s">
        <v>13704</v>
      </c>
      <c r="K43" s="260"/>
      <c r="L43" s="260"/>
      <c r="M43" s="260"/>
      <c r="N43" s="260"/>
      <c r="O43" s="260"/>
      <c r="P43" s="211"/>
      <c r="Q43" s="261"/>
      <c r="R43" s="208" t="s">
        <v>45</v>
      </c>
      <c r="S43" s="215" t="str">
        <f t="shared" ca="1" si="3"/>
        <v>CN</v>
      </c>
      <c r="T43" s="215" t="str">
        <f ca="1">IF(B43="","",IF(ISERROR(MATCH($J43,[1]SorP!$B$1:$B$6230,0)),"",INDIRECT("'SorP'!$A$"&amp;MATCH($J43,[1]SorP!$B$1:$B$6230,0))))</f>
        <v>CN-ZJ</v>
      </c>
      <c r="U43" s="231"/>
      <c r="V43" s="262">
        <f>IF(C43="",NA(),MATCH($B43&amp;$C43,'[1]Smelter Look-up'!$J:$J,0))</f>
        <v>321</v>
      </c>
      <c r="W43" s="263"/>
      <c r="X43" s="263">
        <f t="shared" si="1"/>
        <v>0</v>
      </c>
      <c r="Y43" s="263"/>
      <c r="Z43" s="263"/>
      <c r="AB43" s="265" t="str">
        <f t="shared" si="2"/>
        <v>TantalumF&amp;X Electro-Materials Ltd.</v>
      </c>
    </row>
    <row r="44" spans="1:28" s="264" customFormat="1" ht="102">
      <c r="A44" s="207" t="s">
        <v>751</v>
      </c>
      <c r="B44" s="208" t="s">
        <v>1132</v>
      </c>
      <c r="C44" s="212" t="s">
        <v>750</v>
      </c>
      <c r="D44" s="270"/>
      <c r="E44" s="208" t="s">
        <v>1100</v>
      </c>
      <c r="F44" s="208" t="s">
        <v>751</v>
      </c>
      <c r="G44" s="208" t="s">
        <v>13320</v>
      </c>
      <c r="H44" s="209">
        <v>0</v>
      </c>
      <c r="I44" s="210" t="s">
        <v>1729</v>
      </c>
      <c r="J44" s="210" t="s">
        <v>13704</v>
      </c>
      <c r="K44" s="260"/>
      <c r="L44" s="260"/>
      <c r="M44" s="260"/>
      <c r="N44" s="260"/>
      <c r="O44" s="260"/>
      <c r="P44" s="211"/>
      <c r="Q44" s="261"/>
      <c r="R44" s="208" t="s">
        <v>15182</v>
      </c>
      <c r="S44" s="215" t="str">
        <f t="shared" ca="1" si="3"/>
        <v>CN</v>
      </c>
      <c r="T44" s="215" t="str">
        <f ca="1">IF(B44="","",IF(ISERROR(MATCH($J44,[1]SorP!$B$1:$B$6230,0)),"",INDIRECT("'SorP'!$A$"&amp;MATCH($J44,[1]SorP!$B$1:$B$6230,0))))</f>
        <v>CN-ZJ</v>
      </c>
      <c r="U44" s="231"/>
      <c r="V44" s="262">
        <f>IF(C44="",NA(),MATCH($B44&amp;$C44,'[1]Smelter Look-up'!$J:$J,0))</f>
        <v>325</v>
      </c>
      <c r="W44" s="263"/>
      <c r="X44" s="263">
        <f t="shared" si="1"/>
        <v>0</v>
      </c>
      <c r="Y44" s="263"/>
      <c r="Z44" s="263"/>
      <c r="AB44" s="265" t="str">
        <f t="shared" si="2"/>
        <v>TantalumGuangdong Zhiyuan New Material Co., Ltd.</v>
      </c>
    </row>
    <row r="45" spans="1:28" s="264" customFormat="1" ht="102">
      <c r="A45" s="207" t="s">
        <v>752</v>
      </c>
      <c r="B45" s="208" t="s">
        <v>1132</v>
      </c>
      <c r="C45" s="212" t="s">
        <v>4</v>
      </c>
      <c r="D45" s="270"/>
      <c r="E45" s="208" t="s">
        <v>1100</v>
      </c>
      <c r="F45" s="208" t="s">
        <v>752</v>
      </c>
      <c r="G45" s="208" t="s">
        <v>13320</v>
      </c>
      <c r="H45" s="209">
        <v>0</v>
      </c>
      <c r="I45" s="210" t="s">
        <v>1730</v>
      </c>
      <c r="J45" s="210" t="s">
        <v>13699</v>
      </c>
      <c r="K45" s="260"/>
      <c r="L45" s="260"/>
      <c r="M45" s="260"/>
      <c r="N45" s="260"/>
      <c r="O45" s="260"/>
      <c r="P45" s="211"/>
      <c r="Q45" s="261"/>
      <c r="R45" s="208" t="s">
        <v>4</v>
      </c>
      <c r="S45" s="215" t="str">
        <f t="shared" ca="1" si="3"/>
        <v>CN</v>
      </c>
      <c r="T45" s="215" t="str">
        <f ca="1">IF(B45="","",IF(ISERROR(MATCH($J45,[1]SorP!$B$1:$B$6230,0)),"",INDIRECT("'SorP'!$A$"&amp;MATCH($J45,[1]SorP!$B$1:$B$6230,0))))</f>
        <v>CN-SD</v>
      </c>
      <c r="U45" s="231"/>
      <c r="V45" s="262">
        <f>IF(C45="",NA(),MATCH($B45&amp;$C45,'[1]Smelter Look-up'!$J:$J,0))</f>
        <v>335</v>
      </c>
      <c r="W45" s="263"/>
      <c r="X45" s="263">
        <f t="shared" si="1"/>
        <v>0</v>
      </c>
      <c r="Y45" s="263"/>
      <c r="Z45" s="263"/>
      <c r="AB45" s="265" t="str">
        <f t="shared" si="2"/>
        <v>TantalumJiuJiang JinXin Nonferrous Metals Co., Ltd.</v>
      </c>
    </row>
    <row r="46" spans="1:28" s="264" customFormat="1" ht="76.5">
      <c r="A46" s="207" t="s">
        <v>753</v>
      </c>
      <c r="B46" s="208" t="s">
        <v>1132</v>
      </c>
      <c r="C46" s="212" t="s">
        <v>46</v>
      </c>
      <c r="D46" s="270"/>
      <c r="E46" s="208" t="s">
        <v>1100</v>
      </c>
      <c r="F46" s="208" t="s">
        <v>753</v>
      </c>
      <c r="G46" s="208" t="s">
        <v>13320</v>
      </c>
      <c r="H46" s="209">
        <v>0</v>
      </c>
      <c r="I46" s="210" t="s">
        <v>1730</v>
      </c>
      <c r="J46" s="210" t="s">
        <v>13699</v>
      </c>
      <c r="K46" s="260"/>
      <c r="L46" s="260"/>
      <c r="M46" s="260"/>
      <c r="N46" s="260"/>
      <c r="O46" s="260"/>
      <c r="P46" s="211"/>
      <c r="Q46" s="261"/>
      <c r="R46" s="208" t="s">
        <v>46</v>
      </c>
      <c r="S46" s="215" t="str">
        <f t="shared" ca="1" si="3"/>
        <v>CN</v>
      </c>
      <c r="T46" s="215" t="str">
        <f ca="1">IF(B46="","",IF(ISERROR(MATCH($J46,[1]SorP!$B$1:$B$6230,0)),"",INDIRECT("'SorP'!$A$"&amp;MATCH($J46,[1]SorP!$B$1:$B$6230,0))))</f>
        <v>CN-SD</v>
      </c>
      <c r="U46" s="231"/>
      <c r="V46" s="262">
        <f>IF(C46="",NA(),MATCH($B46&amp;$C46,'[1]Smelter Look-up'!$J:$J,0))</f>
        <v>337</v>
      </c>
      <c r="W46" s="263"/>
      <c r="X46" s="263">
        <f t="shared" si="1"/>
        <v>0</v>
      </c>
      <c r="Y46" s="263"/>
      <c r="Z46" s="263"/>
      <c r="AB46" s="265" t="str">
        <f t="shared" si="2"/>
        <v>TantalumJiujiang Tanbre Co., Ltd.</v>
      </c>
    </row>
    <row r="47" spans="1:28" s="264" customFormat="1" ht="51">
      <c r="A47" s="207" t="s">
        <v>754</v>
      </c>
      <c r="B47" s="208" t="s">
        <v>1132</v>
      </c>
      <c r="C47" s="212" t="s">
        <v>47</v>
      </c>
      <c r="D47" s="270"/>
      <c r="E47" s="208" t="s">
        <v>1096</v>
      </c>
      <c r="F47" s="208" t="s">
        <v>754</v>
      </c>
      <c r="G47" s="208" t="s">
        <v>13320</v>
      </c>
      <c r="H47" s="209">
        <v>0</v>
      </c>
      <c r="I47" s="210" t="s">
        <v>1731</v>
      </c>
      <c r="J47" s="210" t="s">
        <v>1554</v>
      </c>
      <c r="K47" s="260"/>
      <c r="L47" s="260"/>
      <c r="M47" s="260"/>
      <c r="N47" s="260"/>
      <c r="O47" s="260"/>
      <c r="P47" s="211"/>
      <c r="Q47" s="261"/>
      <c r="R47" s="208" t="s">
        <v>47</v>
      </c>
      <c r="S47" s="215" t="str">
        <f t="shared" ca="1" si="3"/>
        <v>BR</v>
      </c>
      <c r="T47" s="215" t="str">
        <f ca="1">IF(B47="","",IF(ISERROR(MATCH($J47,[1]SorP!$B$1:$B$6230,0)),"",INDIRECT("'SorP'!$A$"&amp;MATCH($J47,[1]SorP!$B$1:$B$6230,0))))</f>
        <v>BR-CE</v>
      </c>
      <c r="U47" s="231"/>
      <c r="V47" s="262">
        <f>IF(C47="",NA(),MATCH($B47&amp;$C47,'[1]Smelter Look-up'!$J:$J,0))</f>
        <v>341</v>
      </c>
      <c r="W47" s="263"/>
      <c r="X47" s="263">
        <f t="shared" si="1"/>
        <v>0</v>
      </c>
      <c r="Y47" s="263"/>
      <c r="Z47" s="263"/>
      <c r="AB47" s="265" t="str">
        <f t="shared" si="2"/>
        <v>TantalumLSM Brasil S.A.</v>
      </c>
    </row>
    <row r="48" spans="1:28" s="264" customFormat="1" ht="89.25">
      <c r="A48" s="207" t="s">
        <v>755</v>
      </c>
      <c r="B48" s="208" t="s">
        <v>1132</v>
      </c>
      <c r="C48" s="212" t="s">
        <v>2166</v>
      </c>
      <c r="D48" s="270"/>
      <c r="E48" s="208" t="s">
        <v>1106</v>
      </c>
      <c r="F48" s="208" t="s">
        <v>755</v>
      </c>
      <c r="G48" s="208" t="s">
        <v>13320</v>
      </c>
      <c r="H48" s="209">
        <v>0</v>
      </c>
      <c r="I48" s="210" t="s">
        <v>1732</v>
      </c>
      <c r="J48" s="210" t="s">
        <v>1733</v>
      </c>
      <c r="K48" s="260"/>
      <c r="L48" s="260"/>
      <c r="M48" s="260"/>
      <c r="N48" s="260"/>
      <c r="O48" s="260"/>
      <c r="P48" s="211"/>
      <c r="Q48" s="261"/>
      <c r="R48" s="208" t="s">
        <v>2166</v>
      </c>
      <c r="S48" s="215" t="str">
        <f t="shared" ca="1" si="3"/>
        <v>IN</v>
      </c>
      <c r="T48" s="215" t="str">
        <f ca="1">IF(B48="","",IF(ISERROR(MATCH($J48,[1]SorP!$B$1:$B$6230,0)),"",INDIRECT("'SorP'!$A$"&amp;MATCH($J48,[1]SorP!$B$1:$B$6230,0))))</f>
        <v>IN-LD</v>
      </c>
      <c r="U48" s="231"/>
      <c r="V48" s="262">
        <f>IF(C48="",NA(),MATCH($B48&amp;$C48,'[1]Smelter Look-up'!$J:$J,0))</f>
        <v>344</v>
      </c>
      <c r="W48" s="263"/>
      <c r="X48" s="263">
        <f t="shared" si="1"/>
        <v>0</v>
      </c>
      <c r="Y48" s="263"/>
      <c r="Z48" s="263"/>
      <c r="AB48" s="265" t="str">
        <f t="shared" si="2"/>
        <v>TantalumMetallurgical Products India Pvt., Ltd.</v>
      </c>
    </row>
    <row r="49" spans="1:28" s="264" customFormat="1" ht="63.75">
      <c r="A49" s="207" t="s">
        <v>756</v>
      </c>
      <c r="B49" s="208" t="s">
        <v>1132</v>
      </c>
      <c r="C49" s="212" t="s">
        <v>12509</v>
      </c>
      <c r="D49" s="270"/>
      <c r="E49" s="208" t="s">
        <v>1096</v>
      </c>
      <c r="F49" s="208" t="s">
        <v>756</v>
      </c>
      <c r="G49" s="208" t="s">
        <v>13320</v>
      </c>
      <c r="H49" s="209">
        <v>0</v>
      </c>
      <c r="I49" s="210" t="s">
        <v>1735</v>
      </c>
      <c r="J49" s="210" t="s">
        <v>1736</v>
      </c>
      <c r="K49" s="260"/>
      <c r="L49" s="260"/>
      <c r="M49" s="260"/>
      <c r="N49" s="260"/>
      <c r="O49" s="260"/>
      <c r="P49" s="211"/>
      <c r="Q49" s="261"/>
      <c r="R49" s="208" t="s">
        <v>12509</v>
      </c>
      <c r="S49" s="215" t="str">
        <f t="shared" ca="1" si="3"/>
        <v>BR</v>
      </c>
      <c r="T49" s="215" t="str">
        <f ca="1">IF(B49="","",IF(ISERROR(MATCH($J49,[1]SorP!$B$1:$B$6230,0)),"",INDIRECT("'SorP'!$A$"&amp;MATCH($J49,[1]SorP!$B$1:$B$6230,0))))</f>
        <v>BR-AL</v>
      </c>
      <c r="U49" s="231"/>
      <c r="V49" s="262">
        <f>IF(C49="",NA(),MATCH($B49&amp;$C49,'[1]Smelter Look-up'!$J:$J,0))</f>
        <v>345</v>
      </c>
      <c r="W49" s="263"/>
      <c r="X49" s="263">
        <f t="shared" si="1"/>
        <v>0</v>
      </c>
      <c r="Y49" s="263"/>
      <c r="Z49" s="263"/>
      <c r="AB49" s="265" t="str">
        <f t="shared" si="2"/>
        <v>TantalumMineracao Taboca S.A.</v>
      </c>
    </row>
    <row r="50" spans="1:28" s="264" customFormat="1" ht="89.25">
      <c r="A50" s="207" t="s">
        <v>757</v>
      </c>
      <c r="B50" s="208" t="s">
        <v>1132</v>
      </c>
      <c r="C50" s="212" t="s">
        <v>1230</v>
      </c>
      <c r="D50" s="270"/>
      <c r="E50" s="208" t="s">
        <v>1108</v>
      </c>
      <c r="F50" s="208" t="s">
        <v>757</v>
      </c>
      <c r="G50" s="208" t="s">
        <v>13320</v>
      </c>
      <c r="H50" s="209">
        <v>0</v>
      </c>
      <c r="I50" s="210" t="s">
        <v>1737</v>
      </c>
      <c r="J50" s="210" t="s">
        <v>1738</v>
      </c>
      <c r="K50" s="260"/>
      <c r="L50" s="260"/>
      <c r="M50" s="260"/>
      <c r="N50" s="260"/>
      <c r="O50" s="260"/>
      <c r="P50" s="211"/>
      <c r="Q50" s="261"/>
      <c r="R50" s="208" t="s">
        <v>1230</v>
      </c>
      <c r="S50" s="215" t="str">
        <f t="shared" ca="1" si="3"/>
        <v>JP</v>
      </c>
      <c r="T50" s="215" t="str">
        <f ca="1">IF(B50="","",IF(ISERROR(MATCH($J50,[1]SorP!$B$1:$B$6230,0)),"",INDIRECT("'SorP'!$A$"&amp;MATCH($J50,[1]SorP!$B$1:$B$6230,0))))</f>
        <v>JP-29</v>
      </c>
      <c r="U50" s="231"/>
      <c r="V50" s="262">
        <f>IF(C50="",NA(),MATCH($B50&amp;$C50,'[1]Smelter Look-up'!$J:$J,0))</f>
        <v>349</v>
      </c>
      <c r="W50" s="263"/>
      <c r="X50" s="263">
        <f t="shared" si="1"/>
        <v>0</v>
      </c>
      <c r="Y50" s="263"/>
      <c r="Z50" s="263"/>
      <c r="AB50" s="265" t="str">
        <f t="shared" si="2"/>
        <v>TantalumMitsui Mining and Smelting Co., Ltd.</v>
      </c>
    </row>
    <row r="51" spans="1:28" s="264" customFormat="1" ht="51">
      <c r="A51" s="207" t="s">
        <v>758</v>
      </c>
      <c r="B51" s="208" t="s">
        <v>1132</v>
      </c>
      <c r="C51" s="212" t="s">
        <v>2550</v>
      </c>
      <c r="D51" s="270"/>
      <c r="E51" s="208" t="s">
        <v>1103</v>
      </c>
      <c r="F51" s="208" t="s">
        <v>758</v>
      </c>
      <c r="G51" s="208" t="s">
        <v>13320</v>
      </c>
      <c r="H51" s="209">
        <v>0</v>
      </c>
      <c r="I51" s="210" t="s">
        <v>1739</v>
      </c>
      <c r="J51" s="210" t="s">
        <v>1740</v>
      </c>
      <c r="K51" s="260"/>
      <c r="L51" s="260"/>
      <c r="M51" s="260"/>
      <c r="N51" s="260"/>
      <c r="O51" s="260"/>
      <c r="P51" s="211"/>
      <c r="Q51" s="261"/>
      <c r="R51" s="208" t="s">
        <v>2550</v>
      </c>
      <c r="S51" s="215" t="str">
        <f t="shared" ca="1" si="3"/>
        <v>EE</v>
      </c>
      <c r="T51" s="215" t="str">
        <f ca="1">IF(B51="","",IF(ISERROR(MATCH($J51,[1]SorP!$B$1:$B$6230,0)),"",INDIRECT("'SorP'!$A$"&amp;MATCH($J51,[1]SorP!$B$1:$B$6230,0))))</f>
        <v>EE-67</v>
      </c>
      <c r="U51" s="231"/>
      <c r="V51" s="262">
        <f>IF(C51="",NA(),MATCH($B51&amp;$C51,'[1]Smelter Look-up'!$J:$J,0))</f>
        <v>353</v>
      </c>
      <c r="W51" s="263"/>
      <c r="X51" s="263">
        <f t="shared" si="1"/>
        <v>0</v>
      </c>
      <c r="Y51" s="263"/>
      <c r="Z51" s="263"/>
      <c r="AB51" s="265" t="str">
        <f t="shared" si="2"/>
        <v>TantalumNPM Silmet AS</v>
      </c>
    </row>
    <row r="52" spans="1:28" s="264" customFormat="1" ht="102">
      <c r="A52" s="207" t="s">
        <v>759</v>
      </c>
      <c r="B52" s="208" t="s">
        <v>1132</v>
      </c>
      <c r="C52" s="212" t="s">
        <v>1030</v>
      </c>
      <c r="D52" s="270"/>
      <c r="E52" s="208" t="s">
        <v>1100</v>
      </c>
      <c r="F52" s="208" t="s">
        <v>759</v>
      </c>
      <c r="G52" s="208" t="s">
        <v>13320</v>
      </c>
      <c r="H52" s="209">
        <v>0</v>
      </c>
      <c r="I52" s="210" t="s">
        <v>1741</v>
      </c>
      <c r="J52" s="210" t="s">
        <v>13685</v>
      </c>
      <c r="K52" s="260"/>
      <c r="L52" s="260"/>
      <c r="M52" s="260"/>
      <c r="N52" s="260"/>
      <c r="O52" s="260"/>
      <c r="P52" s="211"/>
      <c r="Q52" s="261"/>
      <c r="R52" s="208" t="s">
        <v>1030</v>
      </c>
      <c r="S52" s="215" t="str">
        <f t="shared" ca="1" si="3"/>
        <v>CN</v>
      </c>
      <c r="T52" s="215" t="str">
        <f ca="1">IF(B52="","",IF(ISERROR(MATCH($J52,[1]SorP!$B$1:$B$6230,0)),"",INDIRECT("'SorP'!$A$"&amp;MATCH($J52,[1]SorP!$B$1:$B$6230,0))))</f>
        <v>CN-GS</v>
      </c>
      <c r="U52" s="231"/>
      <c r="V52" s="262">
        <f>IF(C52="",NA(),MATCH($B52&amp;$C52,'[1]Smelter Look-up'!$J:$J,0))</f>
        <v>352</v>
      </c>
      <c r="W52" s="263"/>
      <c r="X52" s="263">
        <f t="shared" si="1"/>
        <v>0</v>
      </c>
      <c r="Y52" s="263"/>
      <c r="Z52" s="263"/>
      <c r="AB52" s="265" t="str">
        <f t="shared" si="2"/>
        <v>TantalumNingxia Orient Tantalum Industry Co., Ltd.</v>
      </c>
    </row>
    <row r="53" spans="1:28" s="264" customFormat="1" ht="38.25">
      <c r="A53" s="207" t="s">
        <v>760</v>
      </c>
      <c r="B53" s="208" t="s">
        <v>1132</v>
      </c>
      <c r="C53" s="212" t="s">
        <v>817</v>
      </c>
      <c r="D53" s="270"/>
      <c r="E53" s="208" t="s">
        <v>2456</v>
      </c>
      <c r="F53" s="208" t="s">
        <v>760</v>
      </c>
      <c r="G53" s="208" t="s">
        <v>13320</v>
      </c>
      <c r="H53" s="209">
        <v>0</v>
      </c>
      <c r="I53" s="210" t="s">
        <v>13912</v>
      </c>
      <c r="J53" s="210" t="s">
        <v>2280</v>
      </c>
      <c r="K53" s="260"/>
      <c r="L53" s="260"/>
      <c r="M53" s="260"/>
      <c r="N53" s="260"/>
      <c r="O53" s="260"/>
      <c r="P53" s="211"/>
      <c r="Q53" s="261"/>
      <c r="R53" s="208" t="s">
        <v>817</v>
      </c>
      <c r="S53" s="215" t="str">
        <f t="shared" ca="1" si="3"/>
        <v>US</v>
      </c>
      <c r="T53" s="215" t="str">
        <f ca="1">IF(B53="","",IF(ISERROR(MATCH($J53,[1]SorP!$B$1:$B$6230,0)),"",INDIRECT("'SorP'!$A$"&amp;MATCH($J53,[1]SorP!$B$1:$B$6230,0))))</f>
        <v>US-PR</v>
      </c>
      <c r="U53" s="231"/>
      <c r="V53" s="262">
        <f>IF(C53="",NA(),MATCH($B53&amp;$C53,'[1]Smelter Look-up'!$J:$J,0))</f>
        <v>357</v>
      </c>
      <c r="W53" s="263"/>
      <c r="X53" s="263">
        <f t="shared" si="1"/>
        <v>0</v>
      </c>
      <c r="Y53" s="263"/>
      <c r="Z53" s="263"/>
      <c r="AB53" s="265" t="str">
        <f t="shared" si="2"/>
        <v>TantalumQuantumClean</v>
      </c>
    </row>
    <row r="54" spans="1:28" s="264" customFormat="1" ht="127.5">
      <c r="A54" s="207" t="s">
        <v>761</v>
      </c>
      <c r="B54" s="208" t="s">
        <v>1132</v>
      </c>
      <c r="C54" s="212" t="s">
        <v>13355</v>
      </c>
      <c r="D54" s="270"/>
      <c r="E54" s="208" t="s">
        <v>1100</v>
      </c>
      <c r="F54" s="208" t="s">
        <v>761</v>
      </c>
      <c r="G54" s="208" t="s">
        <v>13320</v>
      </c>
      <c r="H54" s="209">
        <v>0</v>
      </c>
      <c r="I54" s="210" t="s">
        <v>1743</v>
      </c>
      <c r="J54" s="210" t="s">
        <v>13703</v>
      </c>
      <c r="K54" s="260"/>
      <c r="L54" s="260"/>
      <c r="M54" s="260"/>
      <c r="N54" s="260"/>
      <c r="O54" s="260"/>
      <c r="P54" s="211"/>
      <c r="Q54" s="261"/>
      <c r="R54" s="208" t="s">
        <v>13355</v>
      </c>
      <c r="S54" s="215" t="str">
        <f t="shared" ca="1" si="3"/>
        <v>CN</v>
      </c>
      <c r="T54" s="215" t="str">
        <f ca="1">IF(B54="","",IF(ISERROR(MATCH($J54,[1]SorP!$B$1:$B$6230,0)),"",INDIRECT("'SorP'!$A$"&amp;MATCH($J54,[1]SorP!$B$1:$B$6230,0))))</f>
        <v>CN-YN</v>
      </c>
      <c r="U54" s="231"/>
      <c r="V54" s="262">
        <f>IF(C54="",NA(),MATCH($B54&amp;$C54,'[1]Smelter Look-up'!$J:$J,0))</f>
        <v>378</v>
      </c>
      <c r="W54" s="263"/>
      <c r="X54" s="263">
        <f t="shared" si="1"/>
        <v>0</v>
      </c>
      <c r="Y54" s="263"/>
      <c r="Z54" s="263"/>
      <c r="AB54" s="265" t="str">
        <f t="shared" si="2"/>
        <v>TantalumYanling Jincheng Tantalum &amp; Niobium Co., Ltd.</v>
      </c>
    </row>
    <row r="55" spans="1:28" s="264" customFormat="1" ht="89.25">
      <c r="A55" s="207" t="s">
        <v>762</v>
      </c>
      <c r="B55" s="208" t="s">
        <v>1132</v>
      </c>
      <c r="C55" s="212" t="s">
        <v>1378</v>
      </c>
      <c r="D55" s="270"/>
      <c r="E55" s="208" t="s">
        <v>883</v>
      </c>
      <c r="F55" s="208" t="s">
        <v>762</v>
      </c>
      <c r="G55" s="208" t="s">
        <v>13320</v>
      </c>
      <c r="H55" s="209">
        <v>0</v>
      </c>
      <c r="I55" s="210" t="s">
        <v>1744</v>
      </c>
      <c r="J55" s="210" t="s">
        <v>10087</v>
      </c>
      <c r="K55" s="260"/>
      <c r="L55" s="260"/>
      <c r="M55" s="260"/>
      <c r="N55" s="260"/>
      <c r="O55" s="260"/>
      <c r="P55" s="211"/>
      <c r="Q55" s="261"/>
      <c r="R55" s="208" t="s">
        <v>1378</v>
      </c>
      <c r="S55" s="215" t="str">
        <f t="shared" ca="1" si="3"/>
        <v>RU</v>
      </c>
      <c r="T55" s="215" t="str">
        <f ca="1">IF(B55="","",IF(ISERROR(MATCH($J55,[1]SorP!$B$1:$B$6230,0)),"",INDIRECT("'SorP'!$A$"&amp;MATCH($J55,[1]SorP!$B$1:$B$6230,0))))</f>
        <v>RU-CU</v>
      </c>
      <c r="U55" s="231"/>
      <c r="V55" s="262">
        <f>IF(C55="",NA(),MATCH($B55&amp;$C55,'[1]Smelter Look-up'!$J:$J,0))</f>
        <v>364</v>
      </c>
      <c r="W55" s="263"/>
      <c r="X55" s="263">
        <f t="shared" si="1"/>
        <v>0</v>
      </c>
      <c r="Y55" s="263"/>
      <c r="Z55" s="263"/>
      <c r="AB55" s="265" t="str">
        <f t="shared" si="2"/>
        <v>TantalumSolikamsk Magnesium Works OAO</v>
      </c>
    </row>
    <row r="56" spans="1:28" s="264" customFormat="1" ht="63.75">
      <c r="A56" s="207" t="s">
        <v>763</v>
      </c>
      <c r="B56" s="208" t="s">
        <v>1132</v>
      </c>
      <c r="C56" s="212" t="s">
        <v>2469</v>
      </c>
      <c r="D56" s="270"/>
      <c r="E56" s="208" t="s">
        <v>1108</v>
      </c>
      <c r="F56" s="208" t="s">
        <v>763</v>
      </c>
      <c r="G56" s="208" t="s">
        <v>13320</v>
      </c>
      <c r="H56" s="209">
        <v>0</v>
      </c>
      <c r="I56" s="210" t="s">
        <v>1745</v>
      </c>
      <c r="J56" s="210" t="s">
        <v>1558</v>
      </c>
      <c r="K56" s="260"/>
      <c r="L56" s="260"/>
      <c r="M56" s="260"/>
      <c r="N56" s="260"/>
      <c r="O56" s="260"/>
      <c r="P56" s="211"/>
      <c r="Q56" s="261"/>
      <c r="R56" s="208" t="s">
        <v>2469</v>
      </c>
      <c r="S56" s="215" t="str">
        <f t="shared" ca="1" si="3"/>
        <v>JP</v>
      </c>
      <c r="T56" s="215" t="str">
        <f ca="1">IF(B56="","",IF(ISERROR(MATCH($J56,[1]SorP!$B$1:$B$6230,0)),"",INDIRECT("'SorP'!$A$"&amp;MATCH($J56,[1]SorP!$B$1:$B$6230,0))))</f>
        <v>JP-21</v>
      </c>
      <c r="U56" s="231"/>
      <c r="V56" s="262">
        <f>IF(C56="",NA(),MATCH($B56&amp;$C56,'[1]Smelter Look-up'!$J:$J,0))</f>
        <v>366</v>
      </c>
      <c r="W56" s="263"/>
      <c r="X56" s="263">
        <f t="shared" si="1"/>
        <v>0</v>
      </c>
      <c r="Y56" s="263"/>
      <c r="Z56" s="263"/>
      <c r="AB56" s="265" t="str">
        <f t="shared" si="2"/>
        <v>TantalumTaki Chemical Co., Ltd.</v>
      </c>
    </row>
    <row r="57" spans="1:28" s="264" customFormat="1" ht="38.25">
      <c r="A57" s="207" t="s">
        <v>764</v>
      </c>
      <c r="B57" s="208" t="s">
        <v>1132</v>
      </c>
      <c r="C57" s="212" t="s">
        <v>1746</v>
      </c>
      <c r="D57" s="270"/>
      <c r="E57" s="208" t="s">
        <v>2456</v>
      </c>
      <c r="F57" s="208" t="s">
        <v>764</v>
      </c>
      <c r="G57" s="208" t="s">
        <v>13320</v>
      </c>
      <c r="H57" s="209">
        <v>0</v>
      </c>
      <c r="I57" s="210" t="s">
        <v>1747</v>
      </c>
      <c r="J57" s="210" t="s">
        <v>1748</v>
      </c>
      <c r="K57" s="260"/>
      <c r="L57" s="260"/>
      <c r="M57" s="260"/>
      <c r="N57" s="260"/>
      <c r="O57" s="260"/>
      <c r="P57" s="211"/>
      <c r="Q57" s="261"/>
      <c r="R57" s="208" t="s">
        <v>1746</v>
      </c>
      <c r="S57" s="215" t="str">
        <f t="shared" ca="1" si="3"/>
        <v>US</v>
      </c>
      <c r="T57" s="215" t="str">
        <f ca="1">IF(B57="","",IF(ISERROR(MATCH($J57,[1]SorP!$B$1:$B$6230,0)),"",INDIRECT("'SorP'!$A$"&amp;MATCH($J57,[1]SorP!$B$1:$B$6230,0))))</f>
        <v>US-PA</v>
      </c>
      <c r="U57" s="231"/>
      <c r="V57" s="262">
        <f>IF(C57="",NA(),MATCH($B57&amp;$C57,'[1]Smelter Look-up'!$J:$J,0))</f>
        <v>372</v>
      </c>
      <c r="W57" s="263"/>
      <c r="X57" s="263">
        <f t="shared" si="1"/>
        <v>0</v>
      </c>
      <c r="Y57" s="263"/>
      <c r="Z57" s="263"/>
      <c r="AB57" s="265" t="str">
        <f t="shared" si="2"/>
        <v>TantalumTelex Metals</v>
      </c>
    </row>
    <row r="58" spans="1:28" s="264" customFormat="1" ht="76.5">
      <c r="A58" s="207" t="s">
        <v>765</v>
      </c>
      <c r="B58" s="208" t="s">
        <v>1132</v>
      </c>
      <c r="C58" s="212" t="s">
        <v>1749</v>
      </c>
      <c r="D58" s="270"/>
      <c r="E58" s="208" t="s">
        <v>1109</v>
      </c>
      <c r="F58" s="208" t="s">
        <v>765</v>
      </c>
      <c r="G58" s="208" t="s">
        <v>13320</v>
      </c>
      <c r="H58" s="209">
        <v>0</v>
      </c>
      <c r="I58" s="210" t="s">
        <v>1613</v>
      </c>
      <c r="J58" s="210" t="s">
        <v>7109</v>
      </c>
      <c r="K58" s="260"/>
      <c r="L58" s="260"/>
      <c r="M58" s="260"/>
      <c r="N58" s="260"/>
      <c r="O58" s="260"/>
      <c r="P58" s="211"/>
      <c r="Q58" s="261"/>
      <c r="R58" s="208" t="s">
        <v>1749</v>
      </c>
      <c r="S58" s="215" t="str">
        <f t="shared" ca="1" si="3"/>
        <v>KZ</v>
      </c>
      <c r="T58" s="215" t="str">
        <f ca="1">IF(B58="","",IF(ISERROR(MATCH($J58,[1]SorP!$B$1:$B$6230,0)),"",INDIRECT("'SorP'!$A$"&amp;MATCH($J58,[1]SorP!$B$1:$B$6230,0))))</f>
        <v>KZ-ALA</v>
      </c>
      <c r="U58" s="231"/>
      <c r="V58" s="262">
        <f>IF(C58="",NA(),MATCH($B58&amp;$C58,'[1]Smelter Look-up'!$J:$J,0))</f>
        <v>374</v>
      </c>
      <c r="W58" s="263"/>
      <c r="X58" s="263">
        <f t="shared" si="1"/>
        <v>0</v>
      </c>
      <c r="Y58" s="263"/>
      <c r="Z58" s="263"/>
      <c r="AB58" s="265" t="str">
        <f t="shared" si="2"/>
        <v>TantalumUlba Metallurgical Plant JSC</v>
      </c>
    </row>
    <row r="59" spans="1:28" s="264" customFormat="1" ht="114.75">
      <c r="A59" s="207" t="s">
        <v>396</v>
      </c>
      <c r="B59" s="208" t="s">
        <v>1132</v>
      </c>
      <c r="C59" s="212" t="s">
        <v>3</v>
      </c>
      <c r="D59" s="270"/>
      <c r="E59" s="208" t="s">
        <v>1100</v>
      </c>
      <c r="F59" s="208" t="s">
        <v>396</v>
      </c>
      <c r="G59" s="208" t="s">
        <v>13320</v>
      </c>
      <c r="H59" s="209">
        <v>0</v>
      </c>
      <c r="I59" s="210" t="s">
        <v>1751</v>
      </c>
      <c r="J59" s="210" t="s">
        <v>13703</v>
      </c>
      <c r="K59" s="260"/>
      <c r="L59" s="260"/>
      <c r="M59" s="260"/>
      <c r="N59" s="260"/>
      <c r="O59" s="260"/>
      <c r="P59" s="211"/>
      <c r="Q59" s="261"/>
      <c r="R59" s="208" t="s">
        <v>3</v>
      </c>
      <c r="S59" s="215" t="str">
        <f t="shared" ca="1" si="3"/>
        <v>CN</v>
      </c>
      <c r="T59" s="215" t="str">
        <f ca="1">IF(B59="","",IF(ISERROR(MATCH($J59,[1]SorP!$B$1:$B$6230,0)),"",INDIRECT("'SorP'!$A$"&amp;MATCH($J59,[1]SorP!$B$1:$B$6230,0))))</f>
        <v>CN-YN</v>
      </c>
      <c r="U59" s="231"/>
      <c r="V59" s="262">
        <f>IF(C59="",NA(),MATCH($B59&amp;$C59,'[1]Smelter Look-up'!$J:$J,0))</f>
        <v>332</v>
      </c>
      <c r="W59" s="263"/>
      <c r="X59" s="263">
        <f t="shared" si="1"/>
        <v>0</v>
      </c>
      <c r="Y59" s="263"/>
      <c r="Z59" s="263"/>
      <c r="AB59" s="265" t="str">
        <f t="shared" si="2"/>
        <v>TantalumHengyang King Xing Lifeng New Materials Co., Ltd.</v>
      </c>
    </row>
    <row r="60" spans="1:28" s="264" customFormat="1" ht="63.75">
      <c r="A60" s="207" t="s">
        <v>1396</v>
      </c>
      <c r="B60" s="208" t="s">
        <v>1132</v>
      </c>
      <c r="C60" s="212" t="s">
        <v>1395</v>
      </c>
      <c r="D60" s="270"/>
      <c r="E60" s="208" t="s">
        <v>2456</v>
      </c>
      <c r="F60" s="208" t="s">
        <v>1396</v>
      </c>
      <c r="G60" s="208" t="s">
        <v>13320</v>
      </c>
      <c r="H60" s="209">
        <v>0</v>
      </c>
      <c r="I60" s="210" t="s">
        <v>1752</v>
      </c>
      <c r="J60" s="210" t="s">
        <v>1753</v>
      </c>
      <c r="K60" s="260"/>
      <c r="L60" s="260"/>
      <c r="M60" s="260"/>
      <c r="N60" s="260"/>
      <c r="O60" s="260"/>
      <c r="P60" s="211"/>
      <c r="Q60" s="261"/>
      <c r="R60" s="208" t="s">
        <v>1395</v>
      </c>
      <c r="S60" s="215" t="str">
        <f t="shared" ca="1" si="3"/>
        <v>US</v>
      </c>
      <c r="T60" s="215" t="str">
        <f ca="1">IF(B60="","",IF(ISERROR(MATCH($J60,[1]SorP!$B$1:$B$6230,0)),"",INDIRECT("'SorP'!$A$"&amp;MATCH($J60,[1]SorP!$B$1:$B$6230,0))))</f>
        <v>US-MD</v>
      </c>
      <c r="U60" s="231"/>
      <c r="V60" s="262">
        <f>IF(C60="",NA(),MATCH($B60&amp;$C60,'[1]Smelter Look-up'!$J:$J,0))</f>
        <v>318</v>
      </c>
      <c r="W60" s="263"/>
      <c r="X60" s="263">
        <f t="shared" si="1"/>
        <v>0</v>
      </c>
      <c r="Y60" s="263"/>
      <c r="Z60" s="263"/>
      <c r="AB60" s="265" t="str">
        <f t="shared" si="2"/>
        <v>TantalumD Block Metals, LLC</v>
      </c>
    </row>
    <row r="61" spans="1:28" s="264" customFormat="1" ht="76.5">
      <c r="A61" s="207" t="s">
        <v>1397</v>
      </c>
      <c r="B61" s="208" t="s">
        <v>1132</v>
      </c>
      <c r="C61" s="212" t="s">
        <v>2183</v>
      </c>
      <c r="D61" s="270"/>
      <c r="E61" s="208" t="s">
        <v>1100</v>
      </c>
      <c r="F61" s="208" t="s">
        <v>1397</v>
      </c>
      <c r="G61" s="208" t="s">
        <v>13320</v>
      </c>
      <c r="H61" s="209">
        <v>0</v>
      </c>
      <c r="I61" s="210" t="s">
        <v>1743</v>
      </c>
      <c r="J61" s="210" t="s">
        <v>13703</v>
      </c>
      <c r="K61" s="260"/>
      <c r="L61" s="260"/>
      <c r="M61" s="260"/>
      <c r="N61" s="260"/>
      <c r="O61" s="260"/>
      <c r="P61" s="211"/>
      <c r="Q61" s="261"/>
      <c r="R61" s="208" t="s">
        <v>2183</v>
      </c>
      <c r="S61" s="215" t="str">
        <f t="shared" ca="1" si="3"/>
        <v>CN</v>
      </c>
      <c r="T61" s="215" t="str">
        <f ca="1">IF(B61="","",IF(ISERROR(MATCH($J61,[1]SorP!$B$1:$B$6230,0)),"",INDIRECT("'SorP'!$A$"&amp;MATCH($J61,[1]SorP!$B$1:$B$6230,0))))</f>
        <v>CN-YN</v>
      </c>
      <c r="U61" s="231"/>
      <c r="V61" s="262">
        <f>IF(C61="",NA(),MATCH($B61&amp;$C61,'[1]Smelter Look-up'!$J:$J,0))</f>
        <v>322</v>
      </c>
      <c r="W61" s="263"/>
      <c r="X61" s="263">
        <f t="shared" si="1"/>
        <v>0</v>
      </c>
      <c r="Y61" s="263"/>
      <c r="Z61" s="263"/>
      <c r="AB61" s="265" t="str">
        <f t="shared" si="2"/>
        <v>TantalumFIR Metals &amp; Resource Ltd.</v>
      </c>
    </row>
    <row r="62" spans="1:28" s="264" customFormat="1" ht="127.5">
      <c r="A62" s="207" t="s">
        <v>1399</v>
      </c>
      <c r="B62" s="208" t="s">
        <v>1132</v>
      </c>
      <c r="C62" s="212" t="s">
        <v>2184</v>
      </c>
      <c r="D62" s="270"/>
      <c r="E62" s="208" t="s">
        <v>1100</v>
      </c>
      <c r="F62" s="208" t="s">
        <v>1399</v>
      </c>
      <c r="G62" s="208" t="s">
        <v>13320</v>
      </c>
      <c r="H62" s="209">
        <v>0</v>
      </c>
      <c r="I62" s="210" t="s">
        <v>1730</v>
      </c>
      <c r="J62" s="210" t="s">
        <v>13699</v>
      </c>
      <c r="K62" s="260"/>
      <c r="L62" s="260"/>
      <c r="M62" s="260"/>
      <c r="N62" s="260"/>
      <c r="O62" s="260"/>
      <c r="P62" s="211"/>
      <c r="Q62" s="261"/>
      <c r="R62" s="208" t="s">
        <v>2184</v>
      </c>
      <c r="S62" s="215" t="str">
        <f t="shared" ca="1" si="3"/>
        <v>CN</v>
      </c>
      <c r="T62" s="215" t="str">
        <f ca="1">IF(B62="","",IF(ISERROR(MATCH($J62,[1]SorP!$B$1:$B$6230,0)),"",INDIRECT("'SorP'!$A$"&amp;MATCH($J62,[1]SorP!$B$1:$B$6230,0))))</f>
        <v>CN-SD</v>
      </c>
      <c r="U62" s="231"/>
      <c r="V62" s="262">
        <f>IF(C62="",NA(),MATCH($B62&amp;$C62,'[1]Smelter Look-up'!$J:$J,0))</f>
        <v>338</v>
      </c>
      <c r="W62" s="263"/>
      <c r="X62" s="263">
        <f t="shared" si="1"/>
        <v>0</v>
      </c>
      <c r="Y62" s="263"/>
      <c r="Z62" s="263"/>
      <c r="AB62" s="265" t="str">
        <f t="shared" si="2"/>
        <v>TantalumJiujiang Zhongao Tantalum &amp; Niobium Co., Ltd.</v>
      </c>
    </row>
    <row r="63" spans="1:28" s="264" customFormat="1" ht="127.5">
      <c r="A63" s="207" t="s">
        <v>1400</v>
      </c>
      <c r="B63" s="208" t="s">
        <v>1132</v>
      </c>
      <c r="C63" s="212" t="s">
        <v>2185</v>
      </c>
      <c r="D63" s="270"/>
      <c r="E63" s="208" t="s">
        <v>1100</v>
      </c>
      <c r="F63" s="208" t="s">
        <v>1400</v>
      </c>
      <c r="G63" s="208" t="s">
        <v>13320</v>
      </c>
      <c r="H63" s="209">
        <v>0</v>
      </c>
      <c r="I63" s="210" t="s">
        <v>1754</v>
      </c>
      <c r="J63" s="210" t="s">
        <v>13704</v>
      </c>
      <c r="K63" s="260"/>
      <c r="L63" s="260"/>
      <c r="M63" s="260"/>
      <c r="N63" s="260"/>
      <c r="O63" s="260"/>
      <c r="P63" s="211"/>
      <c r="Q63" s="261"/>
      <c r="R63" s="208" t="s">
        <v>2185</v>
      </c>
      <c r="S63" s="215" t="str">
        <f t="shared" ca="1" si="3"/>
        <v>CN</v>
      </c>
      <c r="T63" s="215" t="str">
        <f ca="1">IF(B63="","",IF(ISERROR(MATCH($J63,[1]SorP!$B$1:$B$6230,0)),"",INDIRECT("'SorP'!$A$"&amp;MATCH($J63,[1]SorP!$B$1:$B$6230,0))))</f>
        <v>CN-ZJ</v>
      </c>
      <c r="U63" s="231"/>
      <c r="V63" s="262">
        <f>IF(C63="",NA(),MATCH($B63&amp;$C63,'[1]Smelter Look-up'!$J:$J,0))</f>
        <v>376</v>
      </c>
      <c r="W63" s="263"/>
      <c r="X63" s="263">
        <f t="shared" si="1"/>
        <v>0</v>
      </c>
      <c r="Y63" s="263"/>
      <c r="Z63" s="263"/>
      <c r="AB63" s="265" t="str">
        <f t="shared" si="2"/>
        <v>TantalumXinXing HaoRong Electronic Material Co., Ltd.</v>
      </c>
    </row>
    <row r="64" spans="1:28" s="264" customFormat="1" ht="102">
      <c r="A64" s="207" t="s">
        <v>1398</v>
      </c>
      <c r="B64" s="208" t="s">
        <v>1132</v>
      </c>
      <c r="C64" s="212" t="s">
        <v>2187</v>
      </c>
      <c r="D64" s="270"/>
      <c r="E64" s="208" t="s">
        <v>1100</v>
      </c>
      <c r="F64" s="208" t="s">
        <v>1398</v>
      </c>
      <c r="G64" s="208" t="s">
        <v>13320</v>
      </c>
      <c r="H64" s="209">
        <v>0</v>
      </c>
      <c r="I64" s="210" t="s">
        <v>1755</v>
      </c>
      <c r="J64" s="210" t="s">
        <v>13699</v>
      </c>
      <c r="K64" s="260"/>
      <c r="L64" s="260"/>
      <c r="M64" s="260"/>
      <c r="N64" s="260"/>
      <c r="O64" s="260"/>
      <c r="P64" s="211"/>
      <c r="Q64" s="261"/>
      <c r="R64" s="208" t="s">
        <v>2187</v>
      </c>
      <c r="S64" s="215" t="str">
        <f t="shared" ref="S64" ca="1" si="4">IF(B64="","",IF(ISERROR(MATCH($E64,CL,0)),"Unknown",INDIRECT("'C'!$A$"&amp;MATCH($E64,CL,0)+1)))</f>
        <v>CN</v>
      </c>
      <c r="T64" s="215" t="str">
        <f ca="1">IF(B64="","",IF(ISERROR(MATCH($J64,[1]SorP!$B$1:$B$6230,0)),"",INDIRECT("'SorP'!$A$"&amp;MATCH($J64,[1]SorP!$B$1:$B$6230,0))))</f>
        <v>CN-SD</v>
      </c>
      <c r="U64" s="231"/>
      <c r="V64" s="262">
        <f>IF(C64="",NA(),MATCH($B64&amp;$C64,'[1]Smelter Look-up'!$J:$J,0))</f>
        <v>333</v>
      </c>
      <c r="W64" s="263"/>
      <c r="X64" s="263">
        <f t="shared" si="1"/>
        <v>0</v>
      </c>
      <c r="Y64" s="263"/>
      <c r="Z64" s="263"/>
      <c r="AB64" s="265" t="str">
        <f t="shared" si="2"/>
        <v>TantalumJiangxi Dinghai Tantalum &amp; Niobium Co., Ltd.</v>
      </c>
    </row>
    <row r="65" spans="1:28" s="264" customFormat="1" ht="51">
      <c r="A65" s="207" t="s">
        <v>1426</v>
      </c>
      <c r="B65" s="208" t="s">
        <v>1132</v>
      </c>
      <c r="C65" s="212" t="s">
        <v>1425</v>
      </c>
      <c r="D65" s="270"/>
      <c r="E65" s="208" t="s">
        <v>1113</v>
      </c>
      <c r="F65" s="208" t="s">
        <v>1426</v>
      </c>
      <c r="G65" s="208" t="s">
        <v>13320</v>
      </c>
      <c r="H65" s="209">
        <v>0</v>
      </c>
      <c r="I65" s="210" t="s">
        <v>1756</v>
      </c>
      <c r="J65" s="210" t="s">
        <v>1757</v>
      </c>
      <c r="K65" s="260"/>
      <c r="L65" s="260"/>
      <c r="M65" s="260"/>
      <c r="N65" s="260"/>
      <c r="O65" s="260"/>
      <c r="P65" s="211"/>
      <c r="Q65" s="261"/>
      <c r="R65" s="208" t="s">
        <v>15187</v>
      </c>
      <c r="S65" s="215" t="str">
        <f t="shared" ref="S65:S96" ca="1" si="5">IF(B65="","",IF(ISERROR(MATCH($E65,CL,0)),"Unknown",INDIRECT("'C'!$A$"&amp;MATCH($E65,CL,0)+1)))</f>
        <v>MX</v>
      </c>
      <c r="T65" s="215" t="str">
        <f ca="1">IF(B65="","",IF(ISERROR(MATCH($J65,[1]SorP!$B$1:$B$6230,0)),"",INDIRECT("'SorP'!$A$"&amp;MATCH($J65,[1]SorP!$B$1:$B$6230,0))))</f>
        <v>MX-VER</v>
      </c>
      <c r="U65" s="231"/>
      <c r="V65" s="262">
        <f>IF(C65="",NA(),MATCH($B65&amp;$C65,'[1]Smelter Look-up'!$J:$J,0))</f>
        <v>339</v>
      </c>
      <c r="W65" s="263"/>
      <c r="X65" s="263">
        <f t="shared" si="1"/>
        <v>0</v>
      </c>
      <c r="Y65" s="263"/>
      <c r="Z65" s="263"/>
      <c r="AB65" s="265" t="str">
        <f t="shared" si="2"/>
        <v>TantalumKEMET Blue Metals</v>
      </c>
    </row>
    <row r="66" spans="1:28" s="264" customFormat="1" ht="63.75">
      <c r="A66" s="207" t="s">
        <v>1416</v>
      </c>
      <c r="B66" s="208" t="s">
        <v>1132</v>
      </c>
      <c r="C66" s="212" t="s">
        <v>1415</v>
      </c>
      <c r="D66" s="270"/>
      <c r="E66" s="208" t="s">
        <v>888</v>
      </c>
      <c r="F66" s="208" t="s">
        <v>1416</v>
      </c>
      <c r="G66" s="208" t="s">
        <v>13320</v>
      </c>
      <c r="H66" s="209">
        <v>0</v>
      </c>
      <c r="I66" s="210" t="s">
        <v>1758</v>
      </c>
      <c r="J66" s="210" t="s">
        <v>1759</v>
      </c>
      <c r="K66" s="260"/>
      <c r="L66" s="260"/>
      <c r="M66" s="260"/>
      <c r="N66" s="260"/>
      <c r="O66" s="260"/>
      <c r="P66" s="211"/>
      <c r="Q66" s="261"/>
      <c r="R66" s="208" t="s">
        <v>15183</v>
      </c>
      <c r="S66" s="215" t="str">
        <f t="shared" ca="1" si="5"/>
        <v>TH</v>
      </c>
      <c r="T66" s="215" t="str">
        <f ca="1">IF(B66="","",IF(ISERROR(MATCH($J66,[1]SorP!$B$1:$B$6230,0)),"",INDIRECT("'SorP'!$A$"&amp;MATCH($J66,[1]SorP!$B$1:$B$6230,0))))</f>
        <v>TH-60</v>
      </c>
      <c r="U66" s="231"/>
      <c r="V66" s="262">
        <f>IF(C66="",NA(),MATCH($B66&amp;$C66,'[1]Smelter Look-up'!$J:$J,0))</f>
        <v>326</v>
      </c>
      <c r="W66" s="263"/>
      <c r="X66" s="263">
        <f t="shared" si="1"/>
        <v>0</v>
      </c>
      <c r="Y66" s="263"/>
      <c r="Z66" s="263"/>
      <c r="AB66" s="265" t="str">
        <f t="shared" si="2"/>
        <v>TantalumH.C. Starck Co., Ltd.</v>
      </c>
    </row>
    <row r="67" spans="1:28" s="264" customFormat="1" ht="89.25">
      <c r="A67" s="207" t="s">
        <v>1417</v>
      </c>
      <c r="B67" s="208" t="s">
        <v>1132</v>
      </c>
      <c r="C67" s="212" t="s">
        <v>2548</v>
      </c>
      <c r="D67" s="270"/>
      <c r="E67" s="208" t="s">
        <v>1101</v>
      </c>
      <c r="F67" s="208" t="s">
        <v>1417</v>
      </c>
      <c r="G67" s="208" t="s">
        <v>13320</v>
      </c>
      <c r="H67" s="209">
        <v>0</v>
      </c>
      <c r="I67" s="210" t="s">
        <v>1760</v>
      </c>
      <c r="J67" s="210" t="s">
        <v>4270</v>
      </c>
      <c r="K67" s="260"/>
      <c r="L67" s="260"/>
      <c r="M67" s="260"/>
      <c r="N67" s="260"/>
      <c r="O67" s="260"/>
      <c r="P67" s="211"/>
      <c r="Q67" s="261"/>
      <c r="R67" s="208" t="s">
        <v>15186</v>
      </c>
      <c r="S67" s="215" t="str">
        <f t="shared" ca="1" si="5"/>
        <v>DE</v>
      </c>
      <c r="T67" s="215" t="str">
        <f ca="1">IF(B67="","",IF(ISERROR(MATCH($J67,[1]SorP!$B$1:$B$6230,0)),"",INDIRECT("'SorP'!$A$"&amp;MATCH($J67,[1]SorP!$B$1:$B$6230,0))))</f>
        <v>DE-ST</v>
      </c>
      <c r="U67" s="231"/>
      <c r="V67" s="262">
        <f>IF(C67="",NA(),MATCH($B67&amp;$C67,'[1]Smelter Look-up'!$J:$J,0))</f>
        <v>331</v>
      </c>
      <c r="W67" s="263"/>
      <c r="X67" s="263">
        <f t="shared" si="1"/>
        <v>0</v>
      </c>
      <c r="Y67" s="263"/>
      <c r="Z67" s="263"/>
      <c r="AB67" s="265" t="str">
        <f t="shared" si="2"/>
        <v>TantalumH.C. Starck Tantalum and Niobium GmbH</v>
      </c>
    </row>
    <row r="68" spans="1:28" s="264" customFormat="1" ht="63.75">
      <c r="A68" s="207" t="s">
        <v>1419</v>
      </c>
      <c r="B68" s="208" t="s">
        <v>1132</v>
      </c>
      <c r="C68" s="212" t="s">
        <v>1418</v>
      </c>
      <c r="D68" s="270"/>
      <c r="E68" s="208" t="s">
        <v>1101</v>
      </c>
      <c r="F68" s="208" t="s">
        <v>1419</v>
      </c>
      <c r="G68" s="208" t="s">
        <v>13320</v>
      </c>
      <c r="H68" s="209">
        <v>0</v>
      </c>
      <c r="I68" s="210" t="s">
        <v>1762</v>
      </c>
      <c r="J68" s="210" t="s">
        <v>4248</v>
      </c>
      <c r="K68" s="260"/>
      <c r="L68" s="260"/>
      <c r="M68" s="260"/>
      <c r="N68" s="260"/>
      <c r="O68" s="260"/>
      <c r="P68" s="211"/>
      <c r="Q68" s="261"/>
      <c r="R68" s="208" t="s">
        <v>1418</v>
      </c>
      <c r="S68" s="215" t="str">
        <f t="shared" ca="1" si="5"/>
        <v>DE</v>
      </c>
      <c r="T68" s="215" t="str">
        <f ca="1">IF(B68="","",IF(ISERROR(MATCH($J68,[1]SorP!$B$1:$B$6230,0)),"",INDIRECT("'SorP'!$A$"&amp;MATCH($J68,[1]SorP!$B$1:$B$6230,0))))</f>
        <v>DE-HH</v>
      </c>
      <c r="U68" s="231"/>
      <c r="V68" s="262">
        <f>IF(C68="",NA(),MATCH($B68&amp;$C68,'[1]Smelter Look-up'!$J:$J,0))</f>
        <v>327</v>
      </c>
      <c r="W68" s="263"/>
      <c r="X68" s="263">
        <f t="shared" si="1"/>
        <v>0</v>
      </c>
      <c r="Y68" s="263"/>
      <c r="Z68" s="263"/>
      <c r="AB68" s="265" t="str">
        <f t="shared" si="2"/>
        <v>TantalumH.C. Starck Hermsdorf GmbH</v>
      </c>
    </row>
    <row r="69" spans="1:28" s="264" customFormat="1" ht="51">
      <c r="A69" s="207" t="s">
        <v>1421</v>
      </c>
      <c r="B69" s="208" t="s">
        <v>1132</v>
      </c>
      <c r="C69" s="212" t="s">
        <v>1420</v>
      </c>
      <c r="D69" s="270"/>
      <c r="E69" s="208" t="s">
        <v>2456</v>
      </c>
      <c r="F69" s="208" t="s">
        <v>1421</v>
      </c>
      <c r="G69" s="208" t="s">
        <v>13320</v>
      </c>
      <c r="H69" s="209">
        <v>0</v>
      </c>
      <c r="I69" s="210" t="s">
        <v>1763</v>
      </c>
      <c r="J69" s="210" t="s">
        <v>1632</v>
      </c>
      <c r="K69" s="260"/>
      <c r="L69" s="260"/>
      <c r="M69" s="260"/>
      <c r="N69" s="260"/>
      <c r="O69" s="260"/>
      <c r="P69" s="211"/>
      <c r="Q69" s="261"/>
      <c r="R69" s="208" t="s">
        <v>1420</v>
      </c>
      <c r="S69" s="215" t="str">
        <f t="shared" ca="1" si="5"/>
        <v>US</v>
      </c>
      <c r="T69" s="215" t="str">
        <f ca="1">IF(B69="","",IF(ISERROR(MATCH($J69,[1]SorP!$B$1:$B$6230,0)),"",INDIRECT("'SorP'!$A$"&amp;MATCH($J69,[1]SorP!$B$1:$B$6230,0))))</f>
        <v>US-LA</v>
      </c>
      <c r="U69" s="231"/>
      <c r="V69" s="262">
        <f>IF(C69="",NA(),MATCH($B69&amp;$C69,'[1]Smelter Look-up'!$J:$J,0))</f>
        <v>328</v>
      </c>
      <c r="W69" s="263"/>
      <c r="X69" s="263">
        <f t="shared" ref="X69:X132" si="6">IF(AND(C69="Smelter not listed",OR(LEN(D69)=0,LEN(E69)=0)),1,0)</f>
        <v>0</v>
      </c>
      <c r="Y69" s="263"/>
      <c r="Z69" s="263"/>
      <c r="AB69" s="265" t="str">
        <f t="shared" ref="AB69:AB132" si="7">B69&amp;C69</f>
        <v>TantalumH.C. Starck Inc.</v>
      </c>
    </row>
    <row r="70" spans="1:28" s="264" customFormat="1" ht="51">
      <c r="A70" s="207" t="s">
        <v>1423</v>
      </c>
      <c r="B70" s="208" t="s">
        <v>1132</v>
      </c>
      <c r="C70" s="212" t="s">
        <v>1422</v>
      </c>
      <c r="D70" s="270"/>
      <c r="E70" s="208" t="s">
        <v>1108</v>
      </c>
      <c r="F70" s="208" t="s">
        <v>1423</v>
      </c>
      <c r="G70" s="208" t="s">
        <v>13320</v>
      </c>
      <c r="H70" s="209">
        <v>0</v>
      </c>
      <c r="I70" s="210" t="s">
        <v>1764</v>
      </c>
      <c r="J70" s="210" t="s">
        <v>1765</v>
      </c>
      <c r="K70" s="260"/>
      <c r="L70" s="260"/>
      <c r="M70" s="260"/>
      <c r="N70" s="260"/>
      <c r="O70" s="260"/>
      <c r="P70" s="211"/>
      <c r="Q70" s="261"/>
      <c r="R70" s="208" t="s">
        <v>15184</v>
      </c>
      <c r="S70" s="215" t="str">
        <f t="shared" ca="1" si="5"/>
        <v>JP</v>
      </c>
      <c r="T70" s="215" t="str">
        <f ca="1">IF(B70="","",IF(ISERROR(MATCH($J70,[1]SorP!$B$1:$B$6230,0)),"",INDIRECT("'SorP'!$A$"&amp;MATCH($J70,[1]SorP!$B$1:$B$6230,0))))</f>
        <v>KE-06</v>
      </c>
      <c r="U70" s="231"/>
      <c r="V70" s="262">
        <f>IF(C70="",NA(),MATCH($B70&amp;$C70,'[1]Smelter Look-up'!$J:$J,0))</f>
        <v>329</v>
      </c>
      <c r="W70" s="263"/>
      <c r="X70" s="263">
        <f t="shared" si="6"/>
        <v>0</v>
      </c>
      <c r="Y70" s="263"/>
      <c r="Z70" s="263"/>
      <c r="AB70" s="265" t="str">
        <f t="shared" si="7"/>
        <v>TantalumH.C. Starck Ltd.</v>
      </c>
    </row>
    <row r="71" spans="1:28" s="264" customFormat="1" ht="76.5">
      <c r="A71" s="207" t="s">
        <v>1424</v>
      </c>
      <c r="B71" s="208" t="s">
        <v>1132</v>
      </c>
      <c r="C71" s="212" t="s">
        <v>2357</v>
      </c>
      <c r="D71" s="270"/>
      <c r="E71" s="208" t="s">
        <v>1101</v>
      </c>
      <c r="F71" s="208" t="s">
        <v>1424</v>
      </c>
      <c r="G71" s="208" t="s">
        <v>13320</v>
      </c>
      <c r="H71" s="209">
        <v>0</v>
      </c>
      <c r="I71" s="210" t="s">
        <v>1761</v>
      </c>
      <c r="J71" s="210" t="s">
        <v>1550</v>
      </c>
      <c r="K71" s="260"/>
      <c r="L71" s="260"/>
      <c r="M71" s="260"/>
      <c r="N71" s="260"/>
      <c r="O71" s="260"/>
      <c r="P71" s="211"/>
      <c r="Q71" s="261"/>
      <c r="R71" s="208" t="s">
        <v>15185</v>
      </c>
      <c r="S71" s="215" t="str">
        <f t="shared" ca="1" si="5"/>
        <v>DE</v>
      </c>
      <c r="T71" s="215" t="str">
        <f ca="1">IF(B71="","",IF(ISERROR(MATCH($J71,[1]SorP!$B$1:$B$6230,0)),"",INDIRECT("'SorP'!$A$"&amp;MATCH($J71,[1]SorP!$B$1:$B$6230,0))))</f>
        <v>DE-BW</v>
      </c>
      <c r="U71" s="231"/>
      <c r="V71" s="262">
        <f>IF(C71="",NA(),MATCH($B71&amp;$C71,'[1]Smelter Look-up'!$J:$J,0))</f>
        <v>330</v>
      </c>
      <c r="W71" s="263"/>
      <c r="X71" s="263">
        <f t="shared" si="6"/>
        <v>0</v>
      </c>
      <c r="Y71" s="263"/>
      <c r="Z71" s="263"/>
      <c r="AB71" s="265" t="str">
        <f t="shared" si="7"/>
        <v>TantalumH.C. Starck Smelting GmbH &amp; Co. KG</v>
      </c>
    </row>
    <row r="72" spans="1:28" s="264" customFormat="1" ht="89.25">
      <c r="A72" s="207" t="s">
        <v>1414</v>
      </c>
      <c r="B72" s="208" t="s">
        <v>1132</v>
      </c>
      <c r="C72" s="212" t="s">
        <v>1413</v>
      </c>
      <c r="D72" s="270"/>
      <c r="E72" s="208" t="s">
        <v>2456</v>
      </c>
      <c r="F72" s="208" t="s">
        <v>1414</v>
      </c>
      <c r="G72" s="208" t="s">
        <v>13320</v>
      </c>
      <c r="H72" s="209">
        <v>0</v>
      </c>
      <c r="I72" s="210" t="s">
        <v>1766</v>
      </c>
      <c r="J72" s="210" t="s">
        <v>1748</v>
      </c>
      <c r="K72" s="260"/>
      <c r="L72" s="260"/>
      <c r="M72" s="260"/>
      <c r="N72" s="260"/>
      <c r="O72" s="260"/>
      <c r="P72" s="211"/>
      <c r="Q72" s="261"/>
      <c r="R72" s="208" t="s">
        <v>1413</v>
      </c>
      <c r="S72" s="215" t="str">
        <f t="shared" ca="1" si="5"/>
        <v>US</v>
      </c>
      <c r="T72" s="215" t="str">
        <f ca="1">IF(B72="","",IF(ISERROR(MATCH($J72,[1]SorP!$B$1:$B$6230,0)),"",INDIRECT("'SorP'!$A$"&amp;MATCH($J72,[1]SorP!$B$1:$B$6230,0))))</f>
        <v>US-PA</v>
      </c>
      <c r="U72" s="231"/>
      <c r="V72" s="262">
        <f>IF(C72="",NA(),MATCH($B72&amp;$C72,'[1]Smelter Look-up'!$J:$J,0))</f>
        <v>324</v>
      </c>
      <c r="W72" s="263"/>
      <c r="X72" s="263">
        <f t="shared" si="6"/>
        <v>0</v>
      </c>
      <c r="Y72" s="263"/>
      <c r="Z72" s="263"/>
      <c r="AB72" s="265" t="str">
        <f t="shared" si="7"/>
        <v>TantalumGlobal Advanced Metals Boyertown</v>
      </c>
    </row>
    <row r="73" spans="1:28" s="264" customFormat="1" ht="76.5">
      <c r="A73" s="207" t="s">
        <v>1412</v>
      </c>
      <c r="B73" s="208" t="s">
        <v>1132</v>
      </c>
      <c r="C73" s="212" t="s">
        <v>1411</v>
      </c>
      <c r="D73" s="270"/>
      <c r="E73" s="208" t="s">
        <v>1108</v>
      </c>
      <c r="F73" s="208" t="s">
        <v>1412</v>
      </c>
      <c r="G73" s="208" t="s">
        <v>13320</v>
      </c>
      <c r="H73" s="209">
        <v>0</v>
      </c>
      <c r="I73" s="210" t="s">
        <v>1767</v>
      </c>
      <c r="J73" s="210" t="s">
        <v>1561</v>
      </c>
      <c r="K73" s="260"/>
      <c r="L73" s="260"/>
      <c r="M73" s="260"/>
      <c r="N73" s="260"/>
      <c r="O73" s="260"/>
      <c r="P73" s="211"/>
      <c r="Q73" s="261"/>
      <c r="R73" s="208" t="s">
        <v>1411</v>
      </c>
      <c r="S73" s="215" t="str">
        <f t="shared" ca="1" si="5"/>
        <v>JP</v>
      </c>
      <c r="T73" s="215" t="str">
        <f ca="1">IF(B73="","",IF(ISERROR(MATCH($J73,[1]SorP!$B$1:$B$6230,0)),"",INDIRECT("'SorP'!$A$"&amp;MATCH($J73,[1]SorP!$B$1:$B$6230,0))))</f>
        <v>JP-32</v>
      </c>
      <c r="U73" s="231"/>
      <c r="V73" s="262">
        <f>IF(C73="",NA(),MATCH($B73&amp;$C73,'[1]Smelter Look-up'!$J:$J,0))</f>
        <v>323</v>
      </c>
      <c r="W73" s="263"/>
      <c r="X73" s="263">
        <f t="shared" si="6"/>
        <v>0</v>
      </c>
      <c r="Y73" s="263"/>
      <c r="Z73" s="263"/>
      <c r="AB73" s="265" t="str">
        <f t="shared" si="7"/>
        <v>TantalumGlobal Advanced Metals Aizu</v>
      </c>
    </row>
    <row r="74" spans="1:28" s="264" customFormat="1" ht="51">
      <c r="A74" s="207" t="s">
        <v>15673</v>
      </c>
      <c r="B74" s="208" t="s">
        <v>1132</v>
      </c>
      <c r="C74" s="212" t="s">
        <v>15674</v>
      </c>
      <c r="D74" s="270"/>
      <c r="E74" s="208" t="s">
        <v>2456</v>
      </c>
      <c r="F74" s="208" t="s">
        <v>15673</v>
      </c>
      <c r="G74" s="208" t="s">
        <v>13320</v>
      </c>
      <c r="H74" s="209">
        <v>0</v>
      </c>
      <c r="I74" s="210" t="s">
        <v>15675</v>
      </c>
      <c r="J74" s="210" t="s">
        <v>1768</v>
      </c>
      <c r="K74" s="260"/>
      <c r="L74" s="260"/>
      <c r="M74" s="260"/>
      <c r="N74" s="260"/>
      <c r="O74" s="260"/>
      <c r="P74" s="211"/>
      <c r="Q74" s="261"/>
      <c r="R74" s="208" t="s">
        <v>15668</v>
      </c>
      <c r="S74" s="215" t="str">
        <f t="shared" ca="1" si="5"/>
        <v>US</v>
      </c>
      <c r="T74" s="215" t="str">
        <f ca="1">IF(B74="","",IF(ISERROR(MATCH($J74,[1]SorP!$B$1:$B$6230,0)),"",INDIRECT("'SorP'!$A$"&amp;MATCH($J74,[1]SorP!$B$1:$B$6230,0))))</f>
        <v>US-VA</v>
      </c>
      <c r="U74" s="231"/>
      <c r="V74" s="262" t="e">
        <f>IF(C74="",NA(),MATCH($B74&amp;$C74,'[1]Smelter Look-up'!$J:$J,0))</f>
        <v>#N/A</v>
      </c>
      <c r="W74" s="263"/>
      <c r="X74" s="263">
        <f t="shared" si="6"/>
        <v>0</v>
      </c>
      <c r="Y74" s="263"/>
      <c r="Z74" s="263"/>
      <c r="AB74" s="265" t="str">
        <f t="shared" si="7"/>
        <v>TantalumKEMET Blue Powder</v>
      </c>
    </row>
    <row r="75" spans="1:28" s="264" customFormat="1" ht="76.5">
      <c r="A75" s="207" t="s">
        <v>1769</v>
      </c>
      <c r="B75" s="208" t="s">
        <v>1132</v>
      </c>
      <c r="C75" s="212" t="s">
        <v>12513</v>
      </c>
      <c r="D75" s="270"/>
      <c r="E75" s="208" t="s">
        <v>1096</v>
      </c>
      <c r="F75" s="208" t="s">
        <v>1769</v>
      </c>
      <c r="G75" s="208" t="s">
        <v>13320</v>
      </c>
      <c r="H75" s="209">
        <v>0</v>
      </c>
      <c r="I75" s="210" t="s">
        <v>1731</v>
      </c>
      <c r="J75" s="210" t="s">
        <v>1770</v>
      </c>
      <c r="K75" s="260"/>
      <c r="L75" s="260"/>
      <c r="M75" s="260"/>
      <c r="N75" s="260"/>
      <c r="O75" s="260"/>
      <c r="P75" s="211"/>
      <c r="Q75" s="261"/>
      <c r="R75" s="208" t="s">
        <v>12513</v>
      </c>
      <c r="S75" s="215" t="str">
        <f t="shared" ca="1" si="5"/>
        <v>BR</v>
      </c>
      <c r="T75" s="215" t="str">
        <f ca="1">IF(B75="","",IF(ISERROR(MATCH($J75,[1]SorP!$B$1:$B$6230,0)),"",INDIRECT("'SorP'!$A$"&amp;MATCH($J75,[1]SorP!$B$1:$B$6230,0))))</f>
        <v>BR-CE</v>
      </c>
      <c r="U75" s="231"/>
      <c r="V75" s="262">
        <f>IF(C75="",NA(),MATCH($B75&amp;$C75,'[1]Smelter Look-up'!$J:$J,0))</f>
        <v>359</v>
      </c>
      <c r="W75" s="263"/>
      <c r="X75" s="263">
        <f t="shared" si="6"/>
        <v>0</v>
      </c>
      <c r="Y75" s="263"/>
      <c r="Z75" s="263"/>
      <c r="AB75" s="265" t="str">
        <f t="shared" si="7"/>
        <v>TantalumResind Industria e Comercio Ltda.</v>
      </c>
    </row>
    <row r="76" spans="1:28" s="264" customFormat="1" ht="76.5">
      <c r="A76" s="207" t="s">
        <v>2287</v>
      </c>
      <c r="B76" s="208" t="s">
        <v>1132</v>
      </c>
      <c r="C76" s="212" t="s">
        <v>2286</v>
      </c>
      <c r="D76" s="270"/>
      <c r="E76" s="208" t="s">
        <v>1100</v>
      </c>
      <c r="F76" s="208" t="s">
        <v>2287</v>
      </c>
      <c r="G76" s="208" t="s">
        <v>13320</v>
      </c>
      <c r="H76" s="209">
        <v>0</v>
      </c>
      <c r="I76" s="210" t="s">
        <v>1750</v>
      </c>
      <c r="J76" s="210" t="s">
        <v>13699</v>
      </c>
      <c r="K76" s="260"/>
      <c r="L76" s="260"/>
      <c r="M76" s="260"/>
      <c r="N76" s="260"/>
      <c r="O76" s="260"/>
      <c r="P76" s="211"/>
      <c r="Q76" s="261"/>
      <c r="R76" s="208" t="s">
        <v>2286</v>
      </c>
      <c r="S76" s="215" t="str">
        <f t="shared" ca="1" si="5"/>
        <v>CN</v>
      </c>
      <c r="T76" s="215" t="str">
        <f ca="1">IF(B76="","",IF(ISERROR(MATCH($J76,[1]SorP!$B$1:$B$6230,0)),"",INDIRECT("'SorP'!$A$"&amp;MATCH($J76,[1]SorP!$B$1:$B$6230,0))))</f>
        <v>CN-SD</v>
      </c>
      <c r="U76" s="231"/>
      <c r="V76" s="262">
        <f>IF(C76="",NA(),MATCH($B76&amp;$C76,'[1]Smelter Look-up'!$J:$J,0))</f>
        <v>334</v>
      </c>
      <c r="W76" s="263"/>
      <c r="X76" s="263">
        <f t="shared" si="6"/>
        <v>0</v>
      </c>
      <c r="Y76" s="263"/>
      <c r="Z76" s="263"/>
      <c r="AB76" s="265" t="str">
        <f t="shared" si="7"/>
        <v>TantalumJiangxi Tuohong New Raw Material</v>
      </c>
    </row>
    <row r="77" spans="1:28" s="264" customFormat="1" ht="38.25">
      <c r="A77" s="207" t="s">
        <v>15676</v>
      </c>
      <c r="B77" s="208" t="s">
        <v>1132</v>
      </c>
      <c r="C77" s="212" t="s">
        <v>15677</v>
      </c>
      <c r="D77" s="270"/>
      <c r="E77" s="208" t="s">
        <v>14137</v>
      </c>
      <c r="F77" s="208" t="s">
        <v>15676</v>
      </c>
      <c r="G77" s="208" t="s">
        <v>13320</v>
      </c>
      <c r="H77" s="209">
        <v>0</v>
      </c>
      <c r="I77" s="210" t="s">
        <v>15678</v>
      </c>
      <c r="J77" s="210" t="s">
        <v>15678</v>
      </c>
      <c r="K77" s="260"/>
      <c r="L77" s="260"/>
      <c r="M77" s="260"/>
      <c r="N77" s="260"/>
      <c r="O77" s="260"/>
      <c r="P77" s="211"/>
      <c r="Q77" s="261"/>
      <c r="R77" s="208" t="s">
        <v>15679</v>
      </c>
      <c r="S77" s="215" t="str">
        <f t="shared" ca="1" si="5"/>
        <v>MK</v>
      </c>
      <c r="T77" s="215" t="str">
        <f ca="1">IF(B77="","",IF(ISERROR(MATCH($J77,[1]SorP!$B$1:$B$6230,0)),"",INDIRECT("'SorP'!$A$"&amp;MATCH($J77,[1]SorP!$B$1:$B$6230,0))))</f>
        <v>MK-816</v>
      </c>
      <c r="U77" s="231"/>
      <c r="V77" s="262">
        <f>IF(C77="",NA(),MATCH($B77&amp;$C77,'[1]Smelter Look-up'!$J:$J,0))</f>
        <v>356</v>
      </c>
      <c r="W77" s="263"/>
      <c r="X77" s="263">
        <f t="shared" si="6"/>
        <v>0</v>
      </c>
      <c r="Y77" s="263"/>
      <c r="Z77" s="263"/>
      <c r="AB77" s="265" t="str">
        <f t="shared" si="7"/>
        <v>TantalumPRG Dooel</v>
      </c>
    </row>
    <row r="78" spans="1:28" s="264" customFormat="1" ht="102">
      <c r="A78" s="207" t="s">
        <v>2299</v>
      </c>
      <c r="B78" s="208" t="s">
        <v>1131</v>
      </c>
      <c r="C78" s="212" t="s">
        <v>2358</v>
      </c>
      <c r="D78" s="270"/>
      <c r="E78" s="208" t="s">
        <v>1100</v>
      </c>
      <c r="F78" s="208" t="s">
        <v>2299</v>
      </c>
      <c r="G78" s="208" t="s">
        <v>13320</v>
      </c>
      <c r="H78" s="209">
        <v>0</v>
      </c>
      <c r="I78" s="210" t="s">
        <v>1787</v>
      </c>
      <c r="J78" s="210" t="s">
        <v>13703</v>
      </c>
      <c r="K78" s="260"/>
      <c r="L78" s="260"/>
      <c r="M78" s="260"/>
      <c r="N78" s="260"/>
      <c r="O78" s="260"/>
      <c r="P78" s="211"/>
      <c r="Q78" s="261"/>
      <c r="R78" s="208" t="s">
        <v>2358</v>
      </c>
      <c r="S78" s="215" t="str">
        <f t="shared" ca="1" si="5"/>
        <v>CN</v>
      </c>
      <c r="T78" s="215" t="str">
        <f ca="1">IF(B78="","",IF(ISERROR(MATCH($J78,[1]SorP!$B$1:$B$6230,0)),"",INDIRECT("'SorP'!$A$"&amp;MATCH($J78,[1]SorP!$B$1:$B$6230,0))))</f>
        <v>CN-YN</v>
      </c>
      <c r="U78" s="231"/>
      <c r="V78" s="262">
        <f>IF(C78="",NA(),MATCH($B78&amp;$C78,'[1]Smelter Look-up'!$J:$J,0))</f>
        <v>392</v>
      </c>
      <c r="W78" s="263"/>
      <c r="X78" s="263">
        <f t="shared" si="6"/>
        <v>0</v>
      </c>
      <c r="Y78" s="263"/>
      <c r="Z78" s="263"/>
      <c r="AB78" s="265" t="str">
        <f t="shared" si="7"/>
        <v>TinChenzhou Yunxiang Mining and Metallurgy Co., Ltd.</v>
      </c>
    </row>
    <row r="79" spans="1:28" s="264" customFormat="1" ht="25.5">
      <c r="A79" s="207" t="s">
        <v>766</v>
      </c>
      <c r="B79" s="208" t="s">
        <v>1131</v>
      </c>
      <c r="C79" s="212" t="s">
        <v>49</v>
      </c>
      <c r="D79" s="270"/>
      <c r="E79" s="208" t="s">
        <v>2456</v>
      </c>
      <c r="F79" s="208" t="s">
        <v>766</v>
      </c>
      <c r="G79" s="208" t="s">
        <v>13320</v>
      </c>
      <c r="H79" s="209">
        <v>0</v>
      </c>
      <c r="I79" s="210" t="s">
        <v>1772</v>
      </c>
      <c r="J79" s="210" t="s">
        <v>1748</v>
      </c>
      <c r="K79" s="260"/>
      <c r="L79" s="260"/>
      <c r="M79" s="260"/>
      <c r="N79" s="260"/>
      <c r="O79" s="260"/>
      <c r="P79" s="211"/>
      <c r="Q79" s="261"/>
      <c r="R79" s="208" t="s">
        <v>49</v>
      </c>
      <c r="S79" s="215" t="str">
        <f t="shared" ca="1" si="5"/>
        <v>US</v>
      </c>
      <c r="T79" s="215" t="str">
        <f ca="1">IF(B79="","",IF(ISERROR(MATCH($J79,[1]SorP!$B$1:$B$6230,0)),"",INDIRECT("'SorP'!$A$"&amp;MATCH($J79,[1]SorP!$B$1:$B$6230,0))))</f>
        <v>US-PA</v>
      </c>
      <c r="U79" s="231"/>
      <c r="V79" s="262">
        <f>IF(C79="",NA(),MATCH($B79&amp;$C79,'[1]Smelter Look-up'!$J:$J,0))</f>
        <v>384</v>
      </c>
      <c r="W79" s="263"/>
      <c r="X79" s="263">
        <f t="shared" si="6"/>
        <v>0</v>
      </c>
      <c r="Y79" s="263"/>
      <c r="Z79" s="263"/>
      <c r="AB79" s="265" t="str">
        <f t="shared" si="7"/>
        <v>TinAlpha</v>
      </c>
    </row>
    <row r="80" spans="1:28" s="264" customFormat="1" ht="38.25">
      <c r="A80" s="207" t="s">
        <v>15680</v>
      </c>
      <c r="B80" s="208" t="s">
        <v>1131</v>
      </c>
      <c r="C80" s="212" t="s">
        <v>15681</v>
      </c>
      <c r="D80" s="270"/>
      <c r="E80" s="208" t="s">
        <v>1105</v>
      </c>
      <c r="F80" s="208" t="s">
        <v>15680</v>
      </c>
      <c r="G80" s="208" t="s">
        <v>13320</v>
      </c>
      <c r="H80" s="209">
        <v>0</v>
      </c>
      <c r="I80" s="210" t="s">
        <v>1779</v>
      </c>
      <c r="J80" s="210" t="s">
        <v>12931</v>
      </c>
      <c r="K80" s="260"/>
      <c r="L80" s="260"/>
      <c r="M80" s="260"/>
      <c r="N80" s="260"/>
      <c r="O80" s="260"/>
      <c r="P80" s="211"/>
      <c r="Q80" s="261"/>
      <c r="R80" s="208" t="s">
        <v>15668</v>
      </c>
      <c r="S80" s="215" t="str">
        <f t="shared" ca="1" si="5"/>
        <v>ID</v>
      </c>
      <c r="T80" s="215" t="str">
        <f ca="1">IF(B80="","",IF(ISERROR(MATCH($J80,[1]SorP!$B$1:$B$6230,0)),"",INDIRECT("'SorP'!$A$"&amp;MATCH($J80,[1]SorP!$B$1:$B$6230,0))))</f>
        <v>ID-PP</v>
      </c>
      <c r="U80" s="231"/>
      <c r="V80" s="262" t="e">
        <f>IF(C80="",NA(),MATCH($B80&amp;$C80,'[1]Smelter Look-up'!$J:$J,0))</f>
        <v>#N/A</v>
      </c>
      <c r="W80" s="263"/>
      <c r="X80" s="263">
        <f t="shared" si="6"/>
        <v>0</v>
      </c>
      <c r="Y80" s="263"/>
      <c r="Z80" s="263"/>
      <c r="AB80" s="265" t="str">
        <f t="shared" si="7"/>
        <v>TinCV Gita Pesona</v>
      </c>
    </row>
    <row r="81" spans="1:28" s="264" customFormat="1" ht="63.75">
      <c r="A81" s="207" t="s">
        <v>15198</v>
      </c>
      <c r="B81" s="208" t="s">
        <v>1131</v>
      </c>
      <c r="C81" s="212" t="s">
        <v>15197</v>
      </c>
      <c r="D81" s="270"/>
      <c r="E81" s="208" t="s">
        <v>1105</v>
      </c>
      <c r="F81" s="208" t="s">
        <v>15198</v>
      </c>
      <c r="G81" s="208" t="s">
        <v>13320</v>
      </c>
      <c r="H81" s="209">
        <v>0</v>
      </c>
      <c r="I81" s="210" t="s">
        <v>15247</v>
      </c>
      <c r="J81" s="210" t="s">
        <v>12931</v>
      </c>
      <c r="K81" s="260"/>
      <c r="L81" s="260"/>
      <c r="M81" s="260"/>
      <c r="N81" s="260"/>
      <c r="O81" s="260"/>
      <c r="P81" s="211"/>
      <c r="Q81" s="261"/>
      <c r="R81" s="208" t="s">
        <v>15197</v>
      </c>
      <c r="S81" s="215" t="str">
        <f t="shared" ca="1" si="5"/>
        <v>ID</v>
      </c>
      <c r="T81" s="215" t="str">
        <f ca="1">IF(B81="","",IF(ISERROR(MATCH($J81,[1]SorP!$B$1:$B$6230,0)),"",INDIRECT("'SorP'!$A$"&amp;MATCH($J81,[1]SorP!$B$1:$B$6230,0))))</f>
        <v>ID-PP</v>
      </c>
      <c r="U81" s="231"/>
      <c r="V81" s="262">
        <f>IF(C81="",NA(),MATCH($B81&amp;$C81,'[1]Smelter Look-up'!$J:$J,0))</f>
        <v>475</v>
      </c>
      <c r="W81" s="263"/>
      <c r="X81" s="263">
        <f t="shared" si="6"/>
        <v>0</v>
      </c>
      <c r="Y81" s="263"/>
      <c r="Z81" s="263"/>
      <c r="AB81" s="265" t="str">
        <f t="shared" si="7"/>
        <v>TinPT Aries Kencana Sejahtera</v>
      </c>
    </row>
    <row r="82" spans="1:28" s="264" customFormat="1" ht="63.75">
      <c r="A82" s="207" t="s">
        <v>15682</v>
      </c>
      <c r="B82" s="208" t="s">
        <v>1131</v>
      </c>
      <c r="C82" s="212" t="s">
        <v>15683</v>
      </c>
      <c r="D82" s="270"/>
      <c r="E82" s="208" t="s">
        <v>1105</v>
      </c>
      <c r="F82" s="208" t="s">
        <v>15682</v>
      </c>
      <c r="G82" s="208" t="s">
        <v>13320</v>
      </c>
      <c r="H82" s="209">
        <v>0</v>
      </c>
      <c r="I82" s="210" t="s">
        <v>15684</v>
      </c>
      <c r="J82" s="210" t="s">
        <v>12931</v>
      </c>
      <c r="K82" s="260"/>
      <c r="L82" s="260"/>
      <c r="M82" s="260"/>
      <c r="N82" s="260"/>
      <c r="O82" s="260"/>
      <c r="P82" s="211"/>
      <c r="Q82" s="261"/>
      <c r="R82" s="208" t="s">
        <v>15668</v>
      </c>
      <c r="S82" s="215" t="str">
        <f t="shared" ca="1" si="5"/>
        <v>ID</v>
      </c>
      <c r="T82" s="215" t="str">
        <f ca="1">IF(B82="","",IF(ISERROR(MATCH($J82,[1]SorP!$B$1:$B$6230,0)),"",INDIRECT("'SorP'!$A$"&amp;MATCH($J82,[1]SorP!$B$1:$B$6230,0))))</f>
        <v>ID-PP</v>
      </c>
      <c r="U82" s="231"/>
      <c r="V82" s="262" t="e">
        <f>IF(C82="",NA(),MATCH($B82&amp;$C82,'[1]Smelter Look-up'!$J:$J,0))</f>
        <v>#N/A</v>
      </c>
      <c r="W82" s="263"/>
      <c r="X82" s="263">
        <f t="shared" si="6"/>
        <v>0</v>
      </c>
      <c r="Y82" s="263"/>
      <c r="Z82" s="263"/>
      <c r="AB82" s="265" t="str">
        <f t="shared" si="7"/>
        <v>TinPT Premium Tin Indonesia</v>
      </c>
    </row>
    <row r="83" spans="1:28" s="264" customFormat="1" ht="38.25">
      <c r="A83" s="207" t="s">
        <v>15685</v>
      </c>
      <c r="B83" s="208" t="s">
        <v>1131</v>
      </c>
      <c r="C83" s="212" t="s">
        <v>15686</v>
      </c>
      <c r="D83" s="270"/>
      <c r="E83" s="208" t="s">
        <v>1105</v>
      </c>
      <c r="F83" s="208" t="s">
        <v>15685</v>
      </c>
      <c r="G83" s="208" t="s">
        <v>13320</v>
      </c>
      <c r="H83" s="209">
        <v>0</v>
      </c>
      <c r="I83" s="210" t="s">
        <v>15248</v>
      </c>
      <c r="J83" s="210" t="s">
        <v>12931</v>
      </c>
      <c r="K83" s="260"/>
      <c r="L83" s="260"/>
      <c r="M83" s="260"/>
      <c r="N83" s="260"/>
      <c r="O83" s="260"/>
      <c r="P83" s="211"/>
      <c r="Q83" s="261"/>
      <c r="R83" s="208" t="s">
        <v>15668</v>
      </c>
      <c r="S83" s="215" t="str">
        <f t="shared" ca="1" si="5"/>
        <v>ID</v>
      </c>
      <c r="T83" s="215" t="str">
        <f ca="1">IF(B83="","",IF(ISERROR(MATCH($J83,[1]SorP!$B$1:$B$6230,0)),"",INDIRECT("'SorP'!$A$"&amp;MATCH($J83,[1]SorP!$B$1:$B$6230,0))))</f>
        <v>ID-PP</v>
      </c>
      <c r="U83" s="231"/>
      <c r="V83" s="262" t="e">
        <f>IF(C83="",NA(),MATCH($B83&amp;$C83,'[1]Smelter Look-up'!$J:$J,0))</f>
        <v>#N/A</v>
      </c>
      <c r="W83" s="263"/>
      <c r="X83" s="263">
        <f t="shared" si="6"/>
        <v>0</v>
      </c>
      <c r="Y83" s="263"/>
      <c r="Z83" s="263"/>
      <c r="AB83" s="265" t="str">
        <f t="shared" si="7"/>
        <v>TinCV United Smelting</v>
      </c>
    </row>
    <row r="84" spans="1:28" s="264" customFormat="1" ht="20.25">
      <c r="A84" s="207" t="s">
        <v>1410</v>
      </c>
      <c r="B84" s="208" t="s">
        <v>1131</v>
      </c>
      <c r="C84" s="212" t="s">
        <v>906</v>
      </c>
      <c r="D84" s="270"/>
      <c r="E84" s="208" t="s">
        <v>1108</v>
      </c>
      <c r="F84" s="208" t="s">
        <v>1410</v>
      </c>
      <c r="G84" s="208" t="s">
        <v>13320</v>
      </c>
      <c r="H84" s="209">
        <v>0</v>
      </c>
      <c r="I84" s="210" t="s">
        <v>1581</v>
      </c>
      <c r="J84" s="210" t="s">
        <v>1582</v>
      </c>
      <c r="K84" s="260"/>
      <c r="L84" s="260"/>
      <c r="M84" s="260"/>
      <c r="N84" s="260"/>
      <c r="O84" s="260"/>
      <c r="P84" s="211"/>
      <c r="Q84" s="261"/>
      <c r="R84" s="208" t="s">
        <v>906</v>
      </c>
      <c r="S84" s="215" t="str">
        <f t="shared" ca="1" si="5"/>
        <v>JP</v>
      </c>
      <c r="T84" s="215" t="str">
        <f ca="1">IF(B84="","",IF(ISERROR(MATCH($J84,[1]SorP!$B$1:$B$6230,0)),"",INDIRECT("'SorP'!$A$"&amp;MATCH($J84,[1]SorP!$B$1:$B$6230,0))))</f>
        <v>JP-44</v>
      </c>
      <c r="U84" s="231"/>
      <c r="V84" s="262">
        <f>IF(C84="",NA(),MATCH($B84&amp;$C84,'[1]Smelter Look-up'!$J:$J,0))</f>
        <v>409</v>
      </c>
      <c r="W84" s="263"/>
      <c r="X84" s="263">
        <f t="shared" si="6"/>
        <v>0</v>
      </c>
      <c r="Y84" s="263"/>
      <c r="Z84" s="263"/>
      <c r="AB84" s="265" t="str">
        <f t="shared" si="7"/>
        <v>TinDowa</v>
      </c>
    </row>
    <row r="85" spans="1:28" s="264" customFormat="1" ht="38.25">
      <c r="A85" s="207" t="s">
        <v>767</v>
      </c>
      <c r="B85" s="208" t="s">
        <v>1131</v>
      </c>
      <c r="C85" s="212" t="s">
        <v>842</v>
      </c>
      <c r="D85" s="270"/>
      <c r="E85" s="208" t="s">
        <v>2454</v>
      </c>
      <c r="F85" s="208" t="s">
        <v>767</v>
      </c>
      <c r="G85" s="208" t="s">
        <v>13320</v>
      </c>
      <c r="H85" s="209">
        <v>0</v>
      </c>
      <c r="I85" s="210" t="s">
        <v>1781</v>
      </c>
      <c r="J85" s="210" t="s">
        <v>1781</v>
      </c>
      <c r="K85" s="260"/>
      <c r="L85" s="260"/>
      <c r="M85" s="260"/>
      <c r="N85" s="260"/>
      <c r="O85" s="260"/>
      <c r="P85" s="211"/>
      <c r="Q85" s="261"/>
      <c r="R85" s="208" t="s">
        <v>842</v>
      </c>
      <c r="S85" s="215" t="str">
        <f t="shared" ca="1" si="5"/>
        <v>BO</v>
      </c>
      <c r="T85" s="215" t="str">
        <f ca="1">IF(B85="","",IF(ISERROR(MATCH($J85,[1]SorP!$B$1:$B$6230,0)),"",INDIRECT("'SorP'!$A$"&amp;MATCH($J85,[1]SorP!$B$1:$B$6230,0))))</f>
        <v>BO-L</v>
      </c>
      <c r="U85" s="231"/>
      <c r="V85" s="262">
        <f>IF(C85="",NA(),MATCH($B85&amp;$C85,'[1]Smelter Look-up'!$J:$J,0))</f>
        <v>412</v>
      </c>
      <c r="W85" s="263"/>
      <c r="X85" s="263">
        <f t="shared" si="6"/>
        <v>0</v>
      </c>
      <c r="Y85" s="263"/>
      <c r="Z85" s="263"/>
      <c r="AB85" s="265" t="str">
        <f t="shared" si="7"/>
        <v>TinEM Vinto</v>
      </c>
    </row>
    <row r="86" spans="1:28" s="264" customFormat="1" ht="25.5">
      <c r="A86" s="207" t="s">
        <v>769</v>
      </c>
      <c r="B86" s="208" t="s">
        <v>1131</v>
      </c>
      <c r="C86" s="212" t="s">
        <v>815</v>
      </c>
      <c r="D86" s="270"/>
      <c r="E86" s="208" t="s">
        <v>882</v>
      </c>
      <c r="F86" s="208" t="s">
        <v>769</v>
      </c>
      <c r="G86" s="208" t="s">
        <v>13320</v>
      </c>
      <c r="H86" s="209">
        <v>0</v>
      </c>
      <c r="I86" s="210" t="s">
        <v>1784</v>
      </c>
      <c r="J86" s="210" t="s">
        <v>9580</v>
      </c>
      <c r="K86" s="260"/>
      <c r="L86" s="260"/>
      <c r="M86" s="260"/>
      <c r="N86" s="260"/>
      <c r="O86" s="260"/>
      <c r="P86" s="211"/>
      <c r="Q86" s="261"/>
      <c r="R86" s="208" t="s">
        <v>815</v>
      </c>
      <c r="S86" s="215" t="str">
        <f t="shared" ca="1" si="5"/>
        <v>PL</v>
      </c>
      <c r="T86" s="215" t="str">
        <f ca="1">IF(B86="","",IF(ISERROR(MATCH($J86,[1]SorP!$B$1:$B$6230,0)),"",INDIRECT("'SorP'!$A$"&amp;MATCH($J86,[1]SorP!$B$1:$B$6230,0))))</f>
        <v>PL-18</v>
      </c>
      <c r="U86" s="231"/>
      <c r="V86" s="262">
        <f>IF(C86="",NA(),MATCH($B86&amp;$C86,'[1]Smelter Look-up'!$J:$J,0))</f>
        <v>421</v>
      </c>
      <c r="W86" s="263"/>
      <c r="X86" s="263">
        <f t="shared" si="6"/>
        <v>0</v>
      </c>
      <c r="Y86" s="263"/>
      <c r="Z86" s="263"/>
      <c r="AB86" s="265" t="str">
        <f t="shared" si="7"/>
        <v>TinFenix Metals</v>
      </c>
    </row>
    <row r="87" spans="1:28" s="264" customFormat="1" ht="89.25">
      <c r="A87" s="207" t="s">
        <v>770</v>
      </c>
      <c r="B87" s="208" t="s">
        <v>1131</v>
      </c>
      <c r="C87" s="212" t="s">
        <v>2158</v>
      </c>
      <c r="D87" s="270"/>
      <c r="E87" s="208" t="s">
        <v>1100</v>
      </c>
      <c r="F87" s="208" t="s">
        <v>770</v>
      </c>
      <c r="G87" s="208" t="s">
        <v>13320</v>
      </c>
      <c r="H87" s="209">
        <v>0</v>
      </c>
      <c r="I87" s="210" t="s">
        <v>2470</v>
      </c>
      <c r="J87" s="210" t="s">
        <v>13708</v>
      </c>
      <c r="K87" s="260"/>
      <c r="L87" s="260"/>
      <c r="M87" s="260"/>
      <c r="N87" s="260"/>
      <c r="O87" s="260"/>
      <c r="P87" s="211"/>
      <c r="Q87" s="261"/>
      <c r="R87" s="208" t="s">
        <v>2158</v>
      </c>
      <c r="S87" s="215" t="str">
        <f t="shared" ca="1" si="5"/>
        <v>CN</v>
      </c>
      <c r="T87" s="215" t="str">
        <f ca="1">IF(B87="","",IF(ISERROR(MATCH($J87,[1]SorP!$B$1:$B$6230,0)),"",INDIRECT("'SorP'!$A$"&amp;MATCH($J87,[1]SorP!$B$1:$B$6230,0))))</f>
        <v>CN-XJ</v>
      </c>
      <c r="U87" s="231"/>
      <c r="V87" s="262">
        <f>IF(C87="",NA(),MATCH($B87&amp;$C87,'[1]Smelter Look-up'!$J:$J,0))</f>
        <v>428</v>
      </c>
      <c r="W87" s="263"/>
      <c r="X87" s="263">
        <f t="shared" si="6"/>
        <v>0</v>
      </c>
      <c r="Y87" s="263"/>
      <c r="Z87" s="263"/>
      <c r="AB87" s="265" t="str">
        <f t="shared" si="7"/>
        <v>TinGejiu Non-Ferrous Metal Processing Co., Ltd.</v>
      </c>
    </row>
    <row r="88" spans="1:28" s="264" customFormat="1" ht="89.25">
      <c r="A88" s="207" t="s">
        <v>771</v>
      </c>
      <c r="B88" s="208" t="s">
        <v>1131</v>
      </c>
      <c r="C88" s="212" t="s">
        <v>1785</v>
      </c>
      <c r="D88" s="270"/>
      <c r="E88" s="208" t="s">
        <v>1100</v>
      </c>
      <c r="F88" s="208" t="s">
        <v>771</v>
      </c>
      <c r="G88" s="208" t="s">
        <v>13320</v>
      </c>
      <c r="H88" s="209">
        <v>0</v>
      </c>
      <c r="I88" s="210" t="s">
        <v>2470</v>
      </c>
      <c r="J88" s="210" t="s">
        <v>13708</v>
      </c>
      <c r="K88" s="260"/>
      <c r="L88" s="260"/>
      <c r="M88" s="260"/>
      <c r="N88" s="260"/>
      <c r="O88" s="260"/>
      <c r="P88" s="211"/>
      <c r="Q88" s="261"/>
      <c r="R88" s="208" t="s">
        <v>1785</v>
      </c>
      <c r="S88" s="215" t="str">
        <f t="shared" ca="1" si="5"/>
        <v>CN</v>
      </c>
      <c r="T88" s="215" t="str">
        <f ca="1">IF(B88="","",IF(ISERROR(MATCH($J88,[1]SorP!$B$1:$B$6230,0)),"",INDIRECT("'SorP'!$A$"&amp;MATCH($J88,[1]SorP!$B$1:$B$6230,0))))</f>
        <v>CN-XJ</v>
      </c>
      <c r="U88" s="231"/>
      <c r="V88" s="262">
        <f>IF(C88="",NA(),MATCH($B88&amp;$C88,'[1]Smelter Look-up'!$J:$J,0))</f>
        <v>431</v>
      </c>
      <c r="W88" s="263"/>
      <c r="X88" s="263">
        <f t="shared" si="6"/>
        <v>0</v>
      </c>
      <c r="Y88" s="263"/>
      <c r="Z88" s="263"/>
      <c r="AB88" s="265" t="str">
        <f t="shared" si="7"/>
        <v>TinGejiu Zili Mining And Metallurgy Co., Ltd.</v>
      </c>
    </row>
    <row r="89" spans="1:28" s="264" customFormat="1" ht="76.5">
      <c r="A89" s="207" t="s">
        <v>15687</v>
      </c>
      <c r="B89" s="208" t="s">
        <v>1131</v>
      </c>
      <c r="C89" s="212" t="s">
        <v>15688</v>
      </c>
      <c r="D89" s="270"/>
      <c r="E89" s="208" t="s">
        <v>1100</v>
      </c>
      <c r="F89" s="208" t="s">
        <v>15687</v>
      </c>
      <c r="G89" s="208" t="s">
        <v>13320</v>
      </c>
      <c r="H89" s="209">
        <v>0</v>
      </c>
      <c r="I89" s="210" t="s">
        <v>1786</v>
      </c>
      <c r="J89" s="210" t="s">
        <v>13699</v>
      </c>
      <c r="K89" s="260"/>
      <c r="L89" s="260"/>
      <c r="M89" s="260"/>
      <c r="N89" s="260"/>
      <c r="O89" s="260"/>
      <c r="P89" s="211"/>
      <c r="Q89" s="261"/>
      <c r="R89" s="208" t="s">
        <v>15668</v>
      </c>
      <c r="S89" s="215" t="str">
        <f t="shared" ca="1" si="5"/>
        <v>CN</v>
      </c>
      <c r="T89" s="215" t="str">
        <f ca="1">IF(B89="","",IF(ISERROR(MATCH($J89,[1]SorP!$B$1:$B$6230,0)),"",INDIRECT("'SorP'!$A$"&amp;MATCH($J89,[1]SorP!$B$1:$B$6230,0))))</f>
        <v>CN-SD</v>
      </c>
      <c r="U89" s="231"/>
      <c r="V89" s="262" t="e">
        <f>IF(C89="",NA(),MATCH($B89&amp;$C89,'[1]Smelter Look-up'!$J:$J,0))</f>
        <v>#N/A</v>
      </c>
      <c r="W89" s="263"/>
      <c r="X89" s="263">
        <f t="shared" si="6"/>
        <v>0</v>
      </c>
      <c r="Y89" s="263"/>
      <c r="Z89" s="263"/>
      <c r="AB89" s="265" t="str">
        <f t="shared" si="7"/>
        <v>TinHuichang Jinshunda Tin Co., Ltd.</v>
      </c>
    </row>
    <row r="90" spans="1:28" s="264" customFormat="1" ht="89.25">
      <c r="A90" s="207" t="s">
        <v>772</v>
      </c>
      <c r="B90" s="208" t="s">
        <v>1131</v>
      </c>
      <c r="C90" s="212" t="s">
        <v>1427</v>
      </c>
      <c r="D90" s="270"/>
      <c r="E90" s="208" t="s">
        <v>1100</v>
      </c>
      <c r="F90" s="208" t="s">
        <v>772</v>
      </c>
      <c r="G90" s="208" t="s">
        <v>13320</v>
      </c>
      <c r="H90" s="209">
        <v>0</v>
      </c>
      <c r="I90" s="210" t="s">
        <v>2470</v>
      </c>
      <c r="J90" s="210" t="s">
        <v>13708</v>
      </c>
      <c r="K90" s="260"/>
      <c r="L90" s="260"/>
      <c r="M90" s="260"/>
      <c r="N90" s="260"/>
      <c r="O90" s="260"/>
      <c r="P90" s="211"/>
      <c r="Q90" s="261"/>
      <c r="R90" s="208" t="s">
        <v>1427</v>
      </c>
      <c r="S90" s="215" t="str">
        <f t="shared" ca="1" si="5"/>
        <v>CN</v>
      </c>
      <c r="T90" s="215" t="str">
        <f ca="1">IF(B90="","",IF(ISERROR(MATCH($J90,[1]SorP!$B$1:$B$6230,0)),"",INDIRECT("'SorP'!$A$"&amp;MATCH($J90,[1]SorP!$B$1:$B$6230,0))))</f>
        <v>CN-XJ</v>
      </c>
      <c r="U90" s="231"/>
      <c r="V90" s="262">
        <f>IF(C90="",NA(),MATCH($B90&amp;$C90,'[1]Smelter Look-up'!$J:$J,0))</f>
        <v>427</v>
      </c>
      <c r="W90" s="263"/>
      <c r="X90" s="263">
        <f t="shared" si="6"/>
        <v>0</v>
      </c>
      <c r="Y90" s="263"/>
      <c r="Z90" s="263"/>
      <c r="AB90" s="265" t="str">
        <f t="shared" si="7"/>
        <v>TinGejiu Kai Meng Industry and Trade LLC</v>
      </c>
    </row>
    <row r="91" spans="1:28" s="264" customFormat="1" ht="63.75">
      <c r="A91" s="207" t="s">
        <v>773</v>
      </c>
      <c r="B91" s="208" t="s">
        <v>1131</v>
      </c>
      <c r="C91" s="212" t="s">
        <v>1327</v>
      </c>
      <c r="D91" s="270"/>
      <c r="E91" s="208" t="s">
        <v>1100</v>
      </c>
      <c r="F91" s="208" t="s">
        <v>773</v>
      </c>
      <c r="G91" s="208" t="s">
        <v>13320</v>
      </c>
      <c r="H91" s="209">
        <v>0</v>
      </c>
      <c r="I91" s="210" t="s">
        <v>1788</v>
      </c>
      <c r="J91" s="210" t="s">
        <v>13683</v>
      </c>
      <c r="K91" s="260"/>
      <c r="L91" s="260"/>
      <c r="M91" s="260"/>
      <c r="N91" s="260"/>
      <c r="O91" s="260"/>
      <c r="P91" s="211"/>
      <c r="Q91" s="261"/>
      <c r="R91" s="208" t="s">
        <v>1327</v>
      </c>
      <c r="S91" s="215" t="str">
        <f t="shared" ca="1" si="5"/>
        <v>CN</v>
      </c>
      <c r="T91" s="215" t="str">
        <f ca="1">IF(B91="","",IF(ISERROR(MATCH($J91,[1]SorP!$B$1:$B$6230,0)),"",INDIRECT("'SorP'!$A$"&amp;MATCH($J91,[1]SorP!$B$1:$B$6230,0))))</f>
        <v>CN-FJ</v>
      </c>
      <c r="U91" s="231"/>
      <c r="V91" s="262">
        <f>IF(C91="",NA(),MATCH($B91&amp;$C91,'[1]Smelter Look-up'!$J:$J,0))</f>
        <v>395</v>
      </c>
      <c r="W91" s="263"/>
      <c r="X91" s="263">
        <f t="shared" si="6"/>
        <v>0</v>
      </c>
      <c r="Y91" s="263"/>
      <c r="Z91" s="263"/>
      <c r="AB91" s="265" t="str">
        <f t="shared" si="7"/>
        <v>TinChina Tin Group Co., Ltd.</v>
      </c>
    </row>
    <row r="92" spans="1:28" s="264" customFormat="1" ht="76.5">
      <c r="A92" s="207" t="s">
        <v>774</v>
      </c>
      <c r="B92" s="208" t="s">
        <v>1131</v>
      </c>
      <c r="C92" s="212" t="s">
        <v>821</v>
      </c>
      <c r="D92" s="270"/>
      <c r="E92" s="208" t="s">
        <v>1115</v>
      </c>
      <c r="F92" s="208" t="s">
        <v>774</v>
      </c>
      <c r="G92" s="208" t="s">
        <v>13320</v>
      </c>
      <c r="H92" s="209">
        <v>0</v>
      </c>
      <c r="I92" s="210" t="s">
        <v>1793</v>
      </c>
      <c r="J92" s="210" t="s">
        <v>8739</v>
      </c>
      <c r="K92" s="260"/>
      <c r="L92" s="260"/>
      <c r="M92" s="260"/>
      <c r="N92" s="260"/>
      <c r="O92" s="260"/>
      <c r="P92" s="211"/>
      <c r="Q92" s="261"/>
      <c r="R92" s="208" t="s">
        <v>821</v>
      </c>
      <c r="S92" s="215" t="str">
        <f t="shared" ca="1" si="5"/>
        <v>MY</v>
      </c>
      <c r="T92" s="215" t="str">
        <f ca="1">IF(B92="","",IF(ISERROR(MATCH($J92,[1]SorP!$B$1:$B$6230,0)),"",INDIRECT("'SorP'!$A$"&amp;MATCH($J92,[1]SorP!$B$1:$B$6230,0))))</f>
        <v>MY-01</v>
      </c>
      <c r="U92" s="231"/>
      <c r="V92" s="262">
        <f>IF(C92="",NA(),MATCH($B92&amp;$C92,'[1]Smelter Look-up'!$J:$J,0))</f>
        <v>449</v>
      </c>
      <c r="W92" s="263"/>
      <c r="X92" s="263">
        <f t="shared" si="6"/>
        <v>0</v>
      </c>
      <c r="Y92" s="263"/>
      <c r="Z92" s="263"/>
      <c r="AB92" s="265" t="str">
        <f t="shared" si="7"/>
        <v>TinMalaysia Smelting Corporation (MSC)</v>
      </c>
    </row>
    <row r="93" spans="1:28" s="264" customFormat="1" ht="51">
      <c r="A93" s="207" t="s">
        <v>1794</v>
      </c>
      <c r="B93" s="208" t="s">
        <v>1131</v>
      </c>
      <c r="C93" s="212" t="s">
        <v>2163</v>
      </c>
      <c r="D93" s="270"/>
      <c r="E93" s="208" t="s">
        <v>2456</v>
      </c>
      <c r="F93" s="208" t="s">
        <v>1794</v>
      </c>
      <c r="G93" s="208" t="s">
        <v>13320</v>
      </c>
      <c r="H93" s="209">
        <v>0</v>
      </c>
      <c r="I93" s="210" t="s">
        <v>1795</v>
      </c>
      <c r="J93" s="210" t="s">
        <v>1642</v>
      </c>
      <c r="K93" s="260"/>
      <c r="L93" s="260"/>
      <c r="M93" s="260"/>
      <c r="N93" s="260"/>
      <c r="O93" s="260"/>
      <c r="P93" s="211"/>
      <c r="Q93" s="261"/>
      <c r="R93" s="208" t="s">
        <v>2163</v>
      </c>
      <c r="S93" s="215" t="str">
        <f t="shared" ca="1" si="5"/>
        <v>US</v>
      </c>
      <c r="T93" s="215" t="str">
        <f ca="1">IF(B93="","",IF(ISERROR(MATCH($J93,[1]SorP!$B$1:$B$6230,0)),"",INDIRECT("'SorP'!$A$"&amp;MATCH($J93,[1]SorP!$B$1:$B$6230,0))))</f>
        <v>US-ID</v>
      </c>
      <c r="U93" s="231"/>
      <c r="V93" s="262">
        <f>IF(C93="",NA(),MATCH($B93&amp;$C93,'[1]Smelter Look-up'!$J:$J,0))</f>
        <v>453</v>
      </c>
      <c r="W93" s="263"/>
      <c r="X93" s="263">
        <f t="shared" si="6"/>
        <v>0</v>
      </c>
      <c r="Y93" s="263"/>
      <c r="Z93" s="263"/>
      <c r="AB93" s="265" t="str">
        <f t="shared" si="7"/>
        <v>TinMetallic Resources, Inc.</v>
      </c>
    </row>
    <row r="94" spans="1:28" s="264" customFormat="1" ht="51">
      <c r="A94" s="207" t="s">
        <v>775</v>
      </c>
      <c r="B94" s="208" t="s">
        <v>1131</v>
      </c>
      <c r="C94" s="212" t="s">
        <v>12509</v>
      </c>
      <c r="D94" s="270"/>
      <c r="E94" s="208" t="s">
        <v>1096</v>
      </c>
      <c r="F94" s="208" t="s">
        <v>775</v>
      </c>
      <c r="G94" s="208" t="s">
        <v>13320</v>
      </c>
      <c r="H94" s="209">
        <v>0</v>
      </c>
      <c r="I94" s="210" t="s">
        <v>1796</v>
      </c>
      <c r="J94" s="210" t="s">
        <v>1682</v>
      </c>
      <c r="K94" s="260"/>
      <c r="L94" s="260"/>
      <c r="M94" s="260"/>
      <c r="N94" s="260"/>
      <c r="O94" s="260"/>
      <c r="P94" s="211"/>
      <c r="Q94" s="261"/>
      <c r="R94" s="208" t="s">
        <v>12509</v>
      </c>
      <c r="S94" s="215" t="str">
        <f t="shared" ca="1" si="5"/>
        <v>BR</v>
      </c>
      <c r="T94" s="215" t="str">
        <f ca="1">IF(B94="","",IF(ISERROR(MATCH($J94,[1]SorP!$B$1:$B$6230,0)),"",INDIRECT("'SorP'!$A$"&amp;MATCH($J94,[1]SorP!$B$1:$B$6230,0))))</f>
        <v>BR-RN</v>
      </c>
      <c r="U94" s="231"/>
      <c r="V94" s="262">
        <f>IF(C94="",NA(),MATCH($B94&amp;$C94,'[1]Smelter Look-up'!$J:$J,0))</f>
        <v>456</v>
      </c>
      <c r="W94" s="263"/>
      <c r="X94" s="263">
        <f t="shared" si="6"/>
        <v>0</v>
      </c>
      <c r="Y94" s="263"/>
      <c r="Z94" s="263"/>
      <c r="AB94" s="265" t="str">
        <f t="shared" si="7"/>
        <v>TinMineracao Taboca S.A.</v>
      </c>
    </row>
    <row r="95" spans="1:28" s="264" customFormat="1" ht="25.5">
      <c r="A95" s="207" t="s">
        <v>776</v>
      </c>
      <c r="B95" s="208" t="s">
        <v>1131</v>
      </c>
      <c r="C95" s="212" t="s">
        <v>1034</v>
      </c>
      <c r="D95" s="270"/>
      <c r="E95" s="208" t="s">
        <v>880</v>
      </c>
      <c r="F95" s="208" t="s">
        <v>776</v>
      </c>
      <c r="G95" s="208" t="s">
        <v>13320</v>
      </c>
      <c r="H95" s="209">
        <v>0</v>
      </c>
      <c r="I95" s="210" t="s">
        <v>1798</v>
      </c>
      <c r="J95" s="210" t="s">
        <v>9194</v>
      </c>
      <c r="K95" s="260"/>
      <c r="L95" s="260"/>
      <c r="M95" s="260"/>
      <c r="N95" s="260"/>
      <c r="O95" s="260"/>
      <c r="P95" s="211"/>
      <c r="Q95" s="261"/>
      <c r="R95" s="208" t="s">
        <v>1034</v>
      </c>
      <c r="S95" s="215" t="str">
        <f t="shared" ca="1" si="5"/>
        <v>PE</v>
      </c>
      <c r="T95" s="215" t="str">
        <f ca="1">IF(B95="","",IF(ISERROR(MATCH($J95,[1]SorP!$B$1:$B$6230,0)),"",INDIRECT("'SorP'!$A$"&amp;MATCH($J95,[1]SorP!$B$1:$B$6230,0))))</f>
        <v>PE-AMA</v>
      </c>
      <c r="U95" s="231"/>
      <c r="V95" s="262">
        <f>IF(C95="",NA(),MATCH($B95&amp;$C95,'[1]Smelter Look-up'!$J:$J,0))</f>
        <v>460</v>
      </c>
      <c r="W95" s="263"/>
      <c r="X95" s="263">
        <f t="shared" si="6"/>
        <v>0</v>
      </c>
      <c r="Y95" s="263"/>
      <c r="Z95" s="263"/>
      <c r="AB95" s="265" t="str">
        <f t="shared" si="7"/>
        <v>TinMinsur</v>
      </c>
    </row>
    <row r="96" spans="1:28" s="264" customFormat="1" ht="76.5">
      <c r="A96" s="207" t="s">
        <v>777</v>
      </c>
      <c r="B96" s="208" t="s">
        <v>1131</v>
      </c>
      <c r="C96" s="212" t="s">
        <v>1164</v>
      </c>
      <c r="D96" s="270"/>
      <c r="E96" s="208" t="s">
        <v>1108</v>
      </c>
      <c r="F96" s="208" t="s">
        <v>777</v>
      </c>
      <c r="G96" s="208" t="s">
        <v>13320</v>
      </c>
      <c r="H96" s="209">
        <v>0</v>
      </c>
      <c r="I96" s="210" t="s">
        <v>15689</v>
      </c>
      <c r="J96" s="210" t="s">
        <v>1558</v>
      </c>
      <c r="K96" s="260"/>
      <c r="L96" s="260"/>
      <c r="M96" s="260"/>
      <c r="N96" s="260"/>
      <c r="O96" s="260"/>
      <c r="P96" s="211"/>
      <c r="Q96" s="261"/>
      <c r="R96" s="208" t="s">
        <v>1164</v>
      </c>
      <c r="S96" s="215" t="str">
        <f t="shared" ca="1" si="5"/>
        <v>JP</v>
      </c>
      <c r="T96" s="215" t="str">
        <f ca="1">IF(B96="","",IF(ISERROR(MATCH($J96,[1]SorP!$B$1:$B$6230,0)),"",INDIRECT("'SorP'!$A$"&amp;MATCH($J96,[1]SorP!$B$1:$B$6230,0))))</f>
        <v>JP-21</v>
      </c>
      <c r="U96" s="231"/>
      <c r="V96" s="262">
        <f>IF(C96="",NA(),MATCH($B96&amp;$C96,'[1]Smelter Look-up'!$J:$J,0))</f>
        <v>461</v>
      </c>
      <c r="W96" s="263"/>
      <c r="X96" s="263">
        <f t="shared" si="6"/>
        <v>0</v>
      </c>
      <c r="Y96" s="263"/>
      <c r="Z96" s="263"/>
      <c r="AB96" s="265" t="str">
        <f t="shared" si="7"/>
        <v>TinMitsubishi Materials Corporation</v>
      </c>
    </row>
    <row r="97" spans="1:28" s="264" customFormat="1" ht="63.75">
      <c r="A97" s="207" t="s">
        <v>1801</v>
      </c>
      <c r="B97" s="208" t="s">
        <v>1131</v>
      </c>
      <c r="C97" s="212" t="s">
        <v>13261</v>
      </c>
      <c r="D97" s="270"/>
      <c r="E97" s="208" t="s">
        <v>1100</v>
      </c>
      <c r="F97" s="208" t="s">
        <v>1801</v>
      </c>
      <c r="G97" s="208" t="s">
        <v>13320</v>
      </c>
      <c r="H97" s="209">
        <v>0</v>
      </c>
      <c r="I97" s="210" t="s">
        <v>1786</v>
      </c>
      <c r="J97" s="210" t="s">
        <v>13699</v>
      </c>
      <c r="K97" s="260"/>
      <c r="L97" s="260"/>
      <c r="M97" s="260"/>
      <c r="N97" s="260"/>
      <c r="O97" s="260"/>
      <c r="P97" s="211"/>
      <c r="Q97" s="261"/>
      <c r="R97" s="208" t="s">
        <v>13261</v>
      </c>
      <c r="S97" s="215" t="str">
        <f t="shared" ref="S97:S127" ca="1" si="8">IF(B97="","",IF(ISERROR(MATCH($E97,CL,0)),"Unknown",INDIRECT("'C'!$A$"&amp;MATCH($E97,CL,0)+1)))</f>
        <v>CN</v>
      </c>
      <c r="T97" s="215" t="str">
        <f ca="1">IF(B97="","",IF(ISERROR(MATCH($J97,[1]SorP!$B$1:$B$6230,0)),"",INDIRECT("'SorP'!$A$"&amp;MATCH($J97,[1]SorP!$B$1:$B$6230,0))))</f>
        <v>CN-SD</v>
      </c>
      <c r="U97" s="231"/>
      <c r="V97" s="262">
        <f>IF(C97="",NA(),MATCH($B97&amp;$C97,'[1]Smelter Look-up'!$J:$J,0))</f>
        <v>440</v>
      </c>
      <c r="W97" s="263"/>
      <c r="X97" s="263">
        <f t="shared" si="6"/>
        <v>0</v>
      </c>
      <c r="Y97" s="263"/>
      <c r="Z97" s="263"/>
      <c r="AB97" s="265" t="str">
        <f t="shared" si="7"/>
        <v>TinJiangxi New Nanshan Technology Ltd.</v>
      </c>
    </row>
    <row r="98" spans="1:28" s="264" customFormat="1" ht="76.5">
      <c r="A98" s="207" t="s">
        <v>779</v>
      </c>
      <c r="B98" s="208" t="s">
        <v>1131</v>
      </c>
      <c r="C98" s="212" t="s">
        <v>778</v>
      </c>
      <c r="D98" s="270"/>
      <c r="E98" s="208" t="s">
        <v>888</v>
      </c>
      <c r="F98" s="208" t="s">
        <v>779</v>
      </c>
      <c r="G98" s="208" t="s">
        <v>13320</v>
      </c>
      <c r="H98" s="209">
        <v>0</v>
      </c>
      <c r="I98" s="210" t="s">
        <v>2363</v>
      </c>
      <c r="J98" s="210" t="s">
        <v>11104</v>
      </c>
      <c r="K98" s="260"/>
      <c r="L98" s="260"/>
      <c r="M98" s="260"/>
      <c r="N98" s="260"/>
      <c r="O98" s="260"/>
      <c r="P98" s="211"/>
      <c r="Q98" s="261"/>
      <c r="R98" s="208" t="s">
        <v>778</v>
      </c>
      <c r="S98" s="215" t="str">
        <f t="shared" ca="1" si="8"/>
        <v>TH</v>
      </c>
      <c r="T98" s="215" t="str">
        <f ca="1">IF(B98="","",IF(ISERROR(MATCH($J98,[1]SorP!$B$1:$B$6230,0)),"",INDIRECT("'SorP'!$A$"&amp;MATCH($J98,[1]SorP!$B$1:$B$6230,0))))</f>
        <v>TH-33</v>
      </c>
      <c r="U98" s="231"/>
      <c r="V98" s="262">
        <f>IF(C98="",NA(),MATCH($B98&amp;$C98,'[1]Smelter Look-up'!$J:$J,0))</f>
        <v>468</v>
      </c>
      <c r="W98" s="263"/>
      <c r="X98" s="263">
        <f t="shared" si="6"/>
        <v>0</v>
      </c>
      <c r="Y98" s="263"/>
      <c r="Z98" s="263"/>
      <c r="AB98" s="265" t="str">
        <f t="shared" si="7"/>
        <v>TinO.M. Manufacturing (Thailand) Co., Ltd.</v>
      </c>
    </row>
    <row r="99" spans="1:28" s="264" customFormat="1" ht="63.75">
      <c r="A99" s="207" t="s">
        <v>780</v>
      </c>
      <c r="B99" s="208" t="s">
        <v>1131</v>
      </c>
      <c r="C99" s="212" t="s">
        <v>13885</v>
      </c>
      <c r="D99" s="270"/>
      <c r="E99" s="208" t="s">
        <v>2454</v>
      </c>
      <c r="F99" s="208" t="s">
        <v>780</v>
      </c>
      <c r="G99" s="208" t="s">
        <v>13320</v>
      </c>
      <c r="H99" s="209">
        <v>0</v>
      </c>
      <c r="I99" s="210" t="s">
        <v>1781</v>
      </c>
      <c r="J99" s="210" t="s">
        <v>1781</v>
      </c>
      <c r="K99" s="260"/>
      <c r="L99" s="260"/>
      <c r="M99" s="260"/>
      <c r="N99" s="260"/>
      <c r="O99" s="260"/>
      <c r="P99" s="211"/>
      <c r="Q99" s="261"/>
      <c r="R99" s="208" t="s">
        <v>13885</v>
      </c>
      <c r="S99" s="215" t="str">
        <f t="shared" ca="1" si="8"/>
        <v>BO</v>
      </c>
      <c r="T99" s="215" t="str">
        <f ca="1">IF(B99="","",IF(ISERROR(MATCH($J99,[1]SorP!$B$1:$B$6230,0)),"",INDIRECT("'SorP'!$A$"&amp;MATCH($J99,[1]SorP!$B$1:$B$6230,0))))</f>
        <v>BO-L</v>
      </c>
      <c r="U99" s="231"/>
      <c r="V99" s="262">
        <f>IF(C99="",NA(),MATCH($B99&amp;$C99,'[1]Smelter Look-up'!$J:$J,0))</f>
        <v>471</v>
      </c>
      <c r="W99" s="263"/>
      <c r="X99" s="263">
        <f t="shared" si="6"/>
        <v>0</v>
      </c>
      <c r="Y99" s="263"/>
      <c r="Z99" s="263"/>
      <c r="AB99" s="265" t="str">
        <f t="shared" si="7"/>
        <v>TinOperaciones Metalurgicas S.A.</v>
      </c>
    </row>
    <row r="100" spans="1:28" s="264" customFormat="1" ht="63.75">
      <c r="A100" s="207" t="s">
        <v>781</v>
      </c>
      <c r="B100" s="208" t="s">
        <v>1131</v>
      </c>
      <c r="C100" s="212" t="s">
        <v>844</v>
      </c>
      <c r="D100" s="270"/>
      <c r="E100" s="208" t="s">
        <v>1105</v>
      </c>
      <c r="F100" s="208" t="s">
        <v>781</v>
      </c>
      <c r="G100" s="208" t="s">
        <v>13320</v>
      </c>
      <c r="H100" s="209">
        <v>0</v>
      </c>
      <c r="I100" s="210" t="s">
        <v>1779</v>
      </c>
      <c r="J100" s="210" t="s">
        <v>12931</v>
      </c>
      <c r="K100" s="260"/>
      <c r="L100" s="260"/>
      <c r="M100" s="260"/>
      <c r="N100" s="260"/>
      <c r="O100" s="260"/>
      <c r="P100" s="211"/>
      <c r="Q100" s="261"/>
      <c r="R100" s="208" t="s">
        <v>844</v>
      </c>
      <c r="S100" s="215" t="str">
        <f t="shared" ca="1" si="8"/>
        <v>ID</v>
      </c>
      <c r="T100" s="215" t="str">
        <f ca="1">IF(B100="","",IF(ISERROR(MATCH($J100,[1]SorP!$B$1:$B$6230,0)),"",INDIRECT("'SorP'!$A$"&amp;MATCH($J100,[1]SorP!$B$1:$B$6230,0))))</f>
        <v>ID-PP</v>
      </c>
      <c r="U100" s="231"/>
      <c r="V100" s="262">
        <f>IF(C100="",NA(),MATCH($B100&amp;$C100,'[1]Smelter Look-up'!$J:$J,0))</f>
        <v>476</v>
      </c>
      <c r="W100" s="263"/>
      <c r="X100" s="263">
        <f t="shared" si="6"/>
        <v>0</v>
      </c>
      <c r="Y100" s="263"/>
      <c r="Z100" s="263"/>
      <c r="AB100" s="265" t="str">
        <f t="shared" si="7"/>
        <v>TinPT Artha Cipta Langgeng</v>
      </c>
    </row>
    <row r="101" spans="1:28" s="264" customFormat="1" ht="51">
      <c r="A101" s="207" t="s">
        <v>15585</v>
      </c>
      <c r="B101" s="208" t="s">
        <v>1131</v>
      </c>
      <c r="C101" s="212" t="s">
        <v>15584</v>
      </c>
      <c r="D101" s="270"/>
      <c r="E101" s="208" t="s">
        <v>1105</v>
      </c>
      <c r="F101" s="208" t="s">
        <v>15585</v>
      </c>
      <c r="G101" s="208" t="s">
        <v>13320</v>
      </c>
      <c r="H101" s="209">
        <v>0</v>
      </c>
      <c r="I101" s="210" t="s">
        <v>15586</v>
      </c>
      <c r="J101" s="210" t="s">
        <v>12931</v>
      </c>
      <c r="K101" s="260"/>
      <c r="L101" s="260"/>
      <c r="M101" s="260"/>
      <c r="N101" s="260"/>
      <c r="O101" s="260"/>
      <c r="P101" s="211"/>
      <c r="Q101" s="261"/>
      <c r="R101" s="208" t="s">
        <v>15668</v>
      </c>
      <c r="S101" s="215" t="str">
        <f t="shared" ca="1" si="8"/>
        <v>ID</v>
      </c>
      <c r="T101" s="215" t="str">
        <f ca="1">IF(B101="","",IF(ISERROR(MATCH($J101,[1]SorP!$B$1:$B$6230,0)),"",INDIRECT("'SorP'!$A$"&amp;MATCH($J101,[1]SorP!$B$1:$B$6230,0))))</f>
        <v>ID-PP</v>
      </c>
      <c r="U101" s="231"/>
      <c r="V101" s="262" t="e">
        <f>IF(C101="",NA(),MATCH($B101&amp;$C101,'[1]Smelter Look-up'!$J:$J,0))</f>
        <v>#N/A</v>
      </c>
      <c r="W101" s="263"/>
      <c r="X101" s="263">
        <f t="shared" si="6"/>
        <v>0</v>
      </c>
      <c r="Y101" s="263"/>
      <c r="Z101" s="263"/>
      <c r="AB101" s="265" t="str">
        <f t="shared" si="7"/>
        <v>TinPT Babel Inti Perkasa</v>
      </c>
    </row>
    <row r="102" spans="1:28" s="264" customFormat="1" ht="63.75">
      <c r="A102" s="207" t="s">
        <v>15211</v>
      </c>
      <c r="B102" s="208" t="s">
        <v>1131</v>
      </c>
      <c r="C102" s="212" t="s">
        <v>15210</v>
      </c>
      <c r="D102" s="270"/>
      <c r="E102" s="208" t="s">
        <v>1105</v>
      </c>
      <c r="F102" s="208" t="s">
        <v>15211</v>
      </c>
      <c r="G102" s="208" t="s">
        <v>13320</v>
      </c>
      <c r="H102" s="209">
        <v>0</v>
      </c>
      <c r="I102" s="210" t="s">
        <v>15251</v>
      </c>
      <c r="J102" s="210" t="s">
        <v>12931</v>
      </c>
      <c r="K102" s="260"/>
      <c r="L102" s="260"/>
      <c r="M102" s="260"/>
      <c r="N102" s="260"/>
      <c r="O102" s="260"/>
      <c r="P102" s="211"/>
      <c r="Q102" s="261"/>
      <c r="R102" s="208" t="s">
        <v>15210</v>
      </c>
      <c r="S102" s="215" t="str">
        <f t="shared" ca="1" si="8"/>
        <v>ID</v>
      </c>
      <c r="T102" s="215" t="str">
        <f ca="1">IF(B102="","",IF(ISERROR(MATCH($J102,[1]SorP!$B$1:$B$6230,0)),"",INDIRECT("'SorP'!$A$"&amp;MATCH($J102,[1]SorP!$B$1:$B$6230,0))))</f>
        <v>ID-PP</v>
      </c>
      <c r="U102" s="231"/>
      <c r="V102" s="262">
        <f>IF(C102="",NA(),MATCH($B102&amp;$C102,'[1]Smelter Look-up'!$J:$J,0))</f>
        <v>478</v>
      </c>
      <c r="W102" s="263"/>
      <c r="X102" s="263">
        <f t="shared" si="6"/>
        <v>0</v>
      </c>
      <c r="Y102" s="263"/>
      <c r="Z102" s="263"/>
      <c r="AB102" s="265" t="str">
        <f t="shared" si="7"/>
        <v>TinPT Babel Surya Alam Lestari</v>
      </c>
    </row>
    <row r="103" spans="1:28" s="264" customFormat="1" ht="51">
      <c r="A103" s="207" t="s">
        <v>15690</v>
      </c>
      <c r="B103" s="208" t="s">
        <v>1131</v>
      </c>
      <c r="C103" s="212" t="s">
        <v>15691</v>
      </c>
      <c r="D103" s="270"/>
      <c r="E103" s="208" t="s">
        <v>1105</v>
      </c>
      <c r="F103" s="208" t="s">
        <v>15690</v>
      </c>
      <c r="G103" s="208" t="s">
        <v>13320</v>
      </c>
      <c r="H103" s="209">
        <v>0</v>
      </c>
      <c r="I103" s="210" t="s">
        <v>1779</v>
      </c>
      <c r="J103" s="210" t="s">
        <v>12931</v>
      </c>
      <c r="K103" s="260"/>
      <c r="L103" s="260"/>
      <c r="M103" s="260"/>
      <c r="N103" s="260"/>
      <c r="O103" s="260"/>
      <c r="P103" s="211"/>
      <c r="Q103" s="261"/>
      <c r="R103" s="208" t="s">
        <v>15668</v>
      </c>
      <c r="S103" s="215" t="str">
        <f t="shared" ca="1" si="8"/>
        <v>ID</v>
      </c>
      <c r="T103" s="215" t="str">
        <f ca="1">IF(B103="","",IF(ISERROR(MATCH($J103,[1]SorP!$B$1:$B$6230,0)),"",INDIRECT("'SorP'!$A$"&amp;MATCH($J103,[1]SorP!$B$1:$B$6230,0))))</f>
        <v>ID-PP</v>
      </c>
      <c r="U103" s="231"/>
      <c r="V103" s="262" t="e">
        <f>IF(C103="",NA(),MATCH($B103&amp;$C103,'[1]Smelter Look-up'!$J:$J,0))</f>
        <v>#N/A</v>
      </c>
      <c r="W103" s="263"/>
      <c r="X103" s="263">
        <f t="shared" si="6"/>
        <v>0</v>
      </c>
      <c r="Y103" s="263"/>
      <c r="Z103" s="263"/>
      <c r="AB103" s="265" t="str">
        <f t="shared" si="7"/>
        <v>TinPT Bangka Tin Industry</v>
      </c>
    </row>
    <row r="104" spans="1:28" s="264" customFormat="1" ht="63.75">
      <c r="A104" s="207" t="s">
        <v>15588</v>
      </c>
      <c r="B104" s="208" t="s">
        <v>1131</v>
      </c>
      <c r="C104" s="212" t="s">
        <v>15587</v>
      </c>
      <c r="D104" s="270"/>
      <c r="E104" s="208" t="s">
        <v>1105</v>
      </c>
      <c r="F104" s="208" t="s">
        <v>15588</v>
      </c>
      <c r="G104" s="208" t="s">
        <v>13320</v>
      </c>
      <c r="H104" s="209">
        <v>0</v>
      </c>
      <c r="I104" s="210" t="s">
        <v>15589</v>
      </c>
      <c r="J104" s="210" t="s">
        <v>12931</v>
      </c>
      <c r="K104" s="260"/>
      <c r="L104" s="260"/>
      <c r="M104" s="260"/>
      <c r="N104" s="260"/>
      <c r="O104" s="260"/>
      <c r="P104" s="211"/>
      <c r="Q104" s="261"/>
      <c r="R104" s="208" t="s">
        <v>15668</v>
      </c>
      <c r="S104" s="215" t="str">
        <f t="shared" ca="1" si="8"/>
        <v>ID</v>
      </c>
      <c r="T104" s="215" t="str">
        <f ca="1">IF(B104="","",IF(ISERROR(MATCH($J104,[1]SorP!$B$1:$B$6230,0)),"",INDIRECT("'SorP'!$A$"&amp;MATCH($J104,[1]SorP!$B$1:$B$6230,0))))</f>
        <v>ID-PP</v>
      </c>
      <c r="U104" s="231"/>
      <c r="V104" s="262" t="e">
        <f>IF(C104="",NA(),MATCH($B104&amp;$C104,'[1]Smelter Look-up'!$J:$J,0))</f>
        <v>#N/A</v>
      </c>
      <c r="W104" s="263"/>
      <c r="X104" s="263">
        <f t="shared" si="6"/>
        <v>0</v>
      </c>
      <c r="Y104" s="263"/>
      <c r="Z104" s="263"/>
      <c r="AB104" s="265" t="str">
        <f t="shared" si="7"/>
        <v>TinPT Belitung Industri Sejahtera</v>
      </c>
    </row>
    <row r="105" spans="1:28" s="264" customFormat="1" ht="38.25">
      <c r="A105" s="207" t="s">
        <v>15577</v>
      </c>
      <c r="B105" s="208" t="s">
        <v>1131</v>
      </c>
      <c r="C105" s="212" t="s">
        <v>15576</v>
      </c>
      <c r="D105" s="270"/>
      <c r="E105" s="208" t="s">
        <v>1105</v>
      </c>
      <c r="F105" s="208" t="s">
        <v>15577</v>
      </c>
      <c r="G105" s="208" t="s">
        <v>13320</v>
      </c>
      <c r="H105" s="209">
        <v>0</v>
      </c>
      <c r="I105" s="210" t="s">
        <v>15248</v>
      </c>
      <c r="J105" s="210" t="s">
        <v>12931</v>
      </c>
      <c r="K105" s="260"/>
      <c r="L105" s="260"/>
      <c r="M105" s="260"/>
      <c r="N105" s="260"/>
      <c r="O105" s="260"/>
      <c r="P105" s="211"/>
      <c r="Q105" s="261"/>
      <c r="R105" s="208" t="s">
        <v>15668</v>
      </c>
      <c r="S105" s="215" t="str">
        <f t="shared" ca="1" si="8"/>
        <v>ID</v>
      </c>
      <c r="T105" s="215" t="str">
        <f ca="1">IF(B105="","",IF(ISERROR(MATCH($J105,[1]SorP!$B$1:$B$6230,0)),"",INDIRECT("'SorP'!$A$"&amp;MATCH($J105,[1]SorP!$B$1:$B$6230,0))))</f>
        <v>ID-PP</v>
      </c>
      <c r="U105" s="231"/>
      <c r="V105" s="262" t="e">
        <f>IF(C105="",NA(),MATCH($B105&amp;$C105,'[1]Smelter Look-up'!$J:$J,0))</f>
        <v>#N/A</v>
      </c>
      <c r="W105" s="263"/>
      <c r="X105" s="263">
        <f t="shared" si="6"/>
        <v>0</v>
      </c>
      <c r="Y105" s="263"/>
      <c r="Z105" s="263"/>
      <c r="AB105" s="265" t="str">
        <f t="shared" si="7"/>
        <v>TinPT Bukit Timah</v>
      </c>
    </row>
    <row r="106" spans="1:28" s="264" customFormat="1" ht="38.25">
      <c r="A106" s="207" t="s">
        <v>15692</v>
      </c>
      <c r="B106" s="208" t="s">
        <v>1131</v>
      </c>
      <c r="C106" s="212" t="s">
        <v>15693</v>
      </c>
      <c r="D106" s="270"/>
      <c r="E106" s="208" t="s">
        <v>1105</v>
      </c>
      <c r="F106" s="208" t="s">
        <v>15692</v>
      </c>
      <c r="G106" s="208" t="s">
        <v>13320</v>
      </c>
      <c r="H106" s="209">
        <v>0</v>
      </c>
      <c r="I106" s="210" t="s">
        <v>15248</v>
      </c>
      <c r="J106" s="210" t="s">
        <v>12931</v>
      </c>
      <c r="K106" s="260"/>
      <c r="L106" s="260"/>
      <c r="M106" s="260"/>
      <c r="N106" s="260"/>
      <c r="O106" s="260"/>
      <c r="P106" s="211"/>
      <c r="Q106" s="261"/>
      <c r="R106" s="208" t="s">
        <v>15668</v>
      </c>
      <c r="S106" s="215" t="str">
        <f t="shared" ca="1" si="8"/>
        <v>ID</v>
      </c>
      <c r="T106" s="215" t="str">
        <f ca="1">IF(B106="","",IF(ISERROR(MATCH($J106,[1]SorP!$B$1:$B$6230,0)),"",INDIRECT("'SorP'!$A$"&amp;MATCH($J106,[1]SorP!$B$1:$B$6230,0))))</f>
        <v>ID-PP</v>
      </c>
      <c r="U106" s="231"/>
      <c r="V106" s="262" t="e">
        <f>IF(C106="",NA(),MATCH($B106&amp;$C106,'[1]Smelter Look-up'!$J:$J,0))</f>
        <v>#N/A</v>
      </c>
      <c r="W106" s="263"/>
      <c r="X106" s="263">
        <f t="shared" si="6"/>
        <v>0</v>
      </c>
      <c r="Y106" s="263"/>
      <c r="Z106" s="263"/>
      <c r="AB106" s="265" t="str">
        <f t="shared" si="7"/>
        <v>TinPT DS Jaya Abadi</v>
      </c>
    </row>
    <row r="107" spans="1:28" s="264" customFormat="1" ht="38.25">
      <c r="A107" s="207" t="s">
        <v>15694</v>
      </c>
      <c r="B107" s="208" t="s">
        <v>1131</v>
      </c>
      <c r="C107" s="212" t="s">
        <v>15695</v>
      </c>
      <c r="D107" s="270"/>
      <c r="E107" s="208" t="s">
        <v>1105</v>
      </c>
      <c r="F107" s="208" t="s">
        <v>15694</v>
      </c>
      <c r="G107" s="208" t="s">
        <v>13320</v>
      </c>
      <c r="H107" s="209">
        <v>0</v>
      </c>
      <c r="I107" s="210" t="s">
        <v>15696</v>
      </c>
      <c r="J107" s="210" t="s">
        <v>1803</v>
      </c>
      <c r="K107" s="260"/>
      <c r="L107" s="260"/>
      <c r="M107" s="260"/>
      <c r="N107" s="260"/>
      <c r="O107" s="260"/>
      <c r="P107" s="211"/>
      <c r="Q107" s="261"/>
      <c r="R107" s="208" t="s">
        <v>15668</v>
      </c>
      <c r="S107" s="215" t="str">
        <f t="shared" ca="1" si="8"/>
        <v>ID</v>
      </c>
      <c r="T107" s="215" t="str">
        <f ca="1">IF(B107="","",IF(ISERROR(MATCH($J107,[1]SorP!$B$1:$B$6230,0)),"",INDIRECT("'SorP'!$A$"&amp;MATCH($J107,[1]SorP!$B$1:$B$6230,0))))</f>
        <v>ID-SG</v>
      </c>
      <c r="U107" s="231"/>
      <c r="V107" s="262" t="e">
        <f>IF(C107="",NA(),MATCH($B107&amp;$C107,'[1]Smelter Look-up'!$J:$J,0))</f>
        <v>#N/A</v>
      </c>
      <c r="W107" s="263"/>
      <c r="X107" s="263">
        <f t="shared" si="6"/>
        <v>0</v>
      </c>
      <c r="Y107" s="263"/>
      <c r="Z107" s="263"/>
      <c r="AB107" s="265" t="str">
        <f t="shared" si="7"/>
        <v>TinPT Karimun Mining</v>
      </c>
    </row>
    <row r="108" spans="1:28" s="264" customFormat="1" ht="51">
      <c r="A108" s="207" t="s">
        <v>782</v>
      </c>
      <c r="B108" s="208" t="s">
        <v>1131</v>
      </c>
      <c r="C108" s="212" t="s">
        <v>627</v>
      </c>
      <c r="D108" s="270"/>
      <c r="E108" s="208" t="s">
        <v>1105</v>
      </c>
      <c r="F108" s="208" t="s">
        <v>782</v>
      </c>
      <c r="G108" s="208" t="s">
        <v>13320</v>
      </c>
      <c r="H108" s="209">
        <v>0</v>
      </c>
      <c r="I108" s="210" t="s">
        <v>1779</v>
      </c>
      <c r="J108" s="210" t="s">
        <v>12931</v>
      </c>
      <c r="K108" s="260"/>
      <c r="L108" s="260"/>
      <c r="M108" s="260"/>
      <c r="N108" s="260"/>
      <c r="O108" s="260"/>
      <c r="P108" s="211"/>
      <c r="Q108" s="261"/>
      <c r="R108" s="208" t="s">
        <v>627</v>
      </c>
      <c r="S108" s="215" t="str">
        <f t="shared" ca="1" si="8"/>
        <v>ID</v>
      </c>
      <c r="T108" s="215" t="str">
        <f ca="1">IF(B108="","",IF(ISERROR(MATCH($J108,[1]SorP!$B$1:$B$6230,0)),"",INDIRECT("'SorP'!$A$"&amp;MATCH($J108,[1]SorP!$B$1:$B$6230,0))))</f>
        <v>ID-PP</v>
      </c>
      <c r="U108" s="231"/>
      <c r="V108" s="262">
        <f>IF(C108="",NA(),MATCH($B108&amp;$C108,'[1]Smelter Look-up'!$J:$J,0))</f>
        <v>482</v>
      </c>
      <c r="W108" s="263"/>
      <c r="X108" s="263">
        <f t="shared" si="6"/>
        <v>0</v>
      </c>
      <c r="Y108" s="263"/>
      <c r="Z108" s="263"/>
      <c r="AB108" s="265" t="str">
        <f t="shared" si="7"/>
        <v>TinPT Mitra Stania Prima</v>
      </c>
    </row>
    <row r="109" spans="1:28" s="264" customFormat="1" ht="51">
      <c r="A109" s="207" t="s">
        <v>15598</v>
      </c>
      <c r="B109" s="208" t="s">
        <v>1131</v>
      </c>
      <c r="C109" s="212" t="s">
        <v>15597</v>
      </c>
      <c r="D109" s="270"/>
      <c r="E109" s="208" t="s">
        <v>1105</v>
      </c>
      <c r="F109" s="208" t="s">
        <v>15598</v>
      </c>
      <c r="G109" s="208" t="s">
        <v>13320</v>
      </c>
      <c r="H109" s="209">
        <v>0</v>
      </c>
      <c r="I109" s="210" t="s">
        <v>1779</v>
      </c>
      <c r="J109" s="210" t="s">
        <v>12931</v>
      </c>
      <c r="K109" s="260"/>
      <c r="L109" s="260"/>
      <c r="M109" s="260"/>
      <c r="N109" s="260"/>
      <c r="O109" s="260"/>
      <c r="P109" s="211"/>
      <c r="Q109" s="261"/>
      <c r="R109" s="208" t="s">
        <v>15668</v>
      </c>
      <c r="S109" s="215" t="str">
        <f t="shared" ca="1" si="8"/>
        <v>ID</v>
      </c>
      <c r="T109" s="215" t="str">
        <f ca="1">IF(B109="","",IF(ISERROR(MATCH($J109,[1]SorP!$B$1:$B$6230,0)),"",INDIRECT("'SorP'!$A$"&amp;MATCH($J109,[1]SorP!$B$1:$B$6230,0))))</f>
        <v>ID-PP</v>
      </c>
      <c r="U109" s="231"/>
      <c r="V109" s="262" t="e">
        <f>IF(C109="",NA(),MATCH($B109&amp;$C109,'[1]Smelter Look-up'!$J:$J,0))</f>
        <v>#N/A</v>
      </c>
      <c r="W109" s="263"/>
      <c r="X109" s="263">
        <f t="shared" si="6"/>
        <v>0</v>
      </c>
      <c r="Y109" s="263"/>
      <c r="Z109" s="263"/>
      <c r="AB109" s="265" t="str">
        <f t="shared" si="7"/>
        <v>TinPT Panca Mega Persada</v>
      </c>
    </row>
    <row r="110" spans="1:28" s="264" customFormat="1" ht="51">
      <c r="A110" s="207" t="s">
        <v>15215</v>
      </c>
      <c r="B110" s="208" t="s">
        <v>1131</v>
      </c>
      <c r="C110" s="212" t="s">
        <v>15214</v>
      </c>
      <c r="D110" s="270"/>
      <c r="E110" s="208" t="s">
        <v>1105</v>
      </c>
      <c r="F110" s="208" t="s">
        <v>15215</v>
      </c>
      <c r="G110" s="208" t="s">
        <v>13320</v>
      </c>
      <c r="H110" s="209">
        <v>0</v>
      </c>
      <c r="I110" s="210" t="s">
        <v>15248</v>
      </c>
      <c r="J110" s="210" t="s">
        <v>12931</v>
      </c>
      <c r="K110" s="260"/>
      <c r="L110" s="260"/>
      <c r="M110" s="260"/>
      <c r="N110" s="260"/>
      <c r="O110" s="260"/>
      <c r="P110" s="211"/>
      <c r="Q110" s="261"/>
      <c r="R110" s="208" t="s">
        <v>15214</v>
      </c>
      <c r="S110" s="215" t="str">
        <f t="shared" ca="1" si="8"/>
        <v>ID</v>
      </c>
      <c r="T110" s="215" t="str">
        <f ca="1">IF(B110="","",IF(ISERROR(MATCH($J110,[1]SorP!$B$1:$B$6230,0)),"",INDIRECT("'SorP'!$A$"&amp;MATCH($J110,[1]SorP!$B$1:$B$6230,0))))</f>
        <v>ID-PP</v>
      </c>
      <c r="U110" s="231"/>
      <c r="V110" s="262">
        <f>IF(C110="",NA(),MATCH($B110&amp;$C110,'[1]Smelter Look-up'!$J:$J,0))</f>
        <v>484</v>
      </c>
      <c r="W110" s="263"/>
      <c r="X110" s="263">
        <f t="shared" si="6"/>
        <v>0</v>
      </c>
      <c r="Y110" s="263"/>
      <c r="Z110" s="263"/>
      <c r="AB110" s="265" t="str">
        <f t="shared" si="7"/>
        <v>TinPT Prima Timah Utama</v>
      </c>
    </row>
    <row r="111" spans="1:28" s="264" customFormat="1" ht="51">
      <c r="A111" s="207" t="s">
        <v>783</v>
      </c>
      <c r="B111" s="208" t="s">
        <v>1131</v>
      </c>
      <c r="C111" s="212" t="s">
        <v>2171</v>
      </c>
      <c r="D111" s="270"/>
      <c r="E111" s="208" t="s">
        <v>1105</v>
      </c>
      <c r="F111" s="208" t="s">
        <v>783</v>
      </c>
      <c r="G111" s="208" t="s">
        <v>13320</v>
      </c>
      <c r="H111" s="209">
        <v>0</v>
      </c>
      <c r="I111" s="210" t="s">
        <v>1779</v>
      </c>
      <c r="J111" s="210" t="s">
        <v>12931</v>
      </c>
      <c r="K111" s="260"/>
      <c r="L111" s="260"/>
      <c r="M111" s="260"/>
      <c r="N111" s="260"/>
      <c r="O111" s="260"/>
      <c r="P111" s="211"/>
      <c r="Q111" s="261"/>
      <c r="R111" s="208" t="s">
        <v>2171</v>
      </c>
      <c r="S111" s="215" t="str">
        <f t="shared" ca="1" si="8"/>
        <v>ID</v>
      </c>
      <c r="T111" s="215" t="str">
        <f ca="1">IF(B111="","",IF(ISERROR(MATCH($J111,[1]SorP!$B$1:$B$6230,0)),"",INDIRECT("'SorP'!$A$"&amp;MATCH($J111,[1]SorP!$B$1:$B$6230,0))))</f>
        <v>ID-PP</v>
      </c>
      <c r="U111" s="231"/>
      <c r="V111" s="262">
        <f>IF(C111="",NA(),MATCH($B111&amp;$C111,'[1]Smelter Look-up'!$J:$J,0))</f>
        <v>487</v>
      </c>
      <c r="W111" s="263"/>
      <c r="X111" s="263">
        <f t="shared" si="6"/>
        <v>0</v>
      </c>
      <c r="Y111" s="263"/>
      <c r="Z111" s="263"/>
      <c r="AB111" s="265" t="str">
        <f t="shared" si="7"/>
        <v>TinPT Refined Bangka Tin</v>
      </c>
    </row>
    <row r="112" spans="1:28" s="264" customFormat="1" ht="63.75">
      <c r="A112" s="207" t="s">
        <v>15602</v>
      </c>
      <c r="B112" s="208" t="s">
        <v>1131</v>
      </c>
      <c r="C112" s="212" t="s">
        <v>15601</v>
      </c>
      <c r="D112" s="270"/>
      <c r="E112" s="208" t="s">
        <v>1105</v>
      </c>
      <c r="F112" s="208" t="s">
        <v>15602</v>
      </c>
      <c r="G112" s="208" t="s">
        <v>13320</v>
      </c>
      <c r="H112" s="209">
        <v>0</v>
      </c>
      <c r="I112" s="210" t="s">
        <v>15248</v>
      </c>
      <c r="J112" s="210" t="s">
        <v>12931</v>
      </c>
      <c r="K112" s="260"/>
      <c r="L112" s="260"/>
      <c r="M112" s="260"/>
      <c r="N112" s="260"/>
      <c r="O112" s="260"/>
      <c r="P112" s="211"/>
      <c r="Q112" s="261"/>
      <c r="R112" s="208" t="s">
        <v>15668</v>
      </c>
      <c r="S112" s="215" t="str">
        <f t="shared" ca="1" si="8"/>
        <v>ID</v>
      </c>
      <c r="T112" s="215" t="str">
        <f ca="1">IF(B112="","",IF(ISERROR(MATCH($J112,[1]SorP!$B$1:$B$6230,0)),"",INDIRECT("'SorP'!$A$"&amp;MATCH($J112,[1]SorP!$B$1:$B$6230,0))))</f>
        <v>ID-PP</v>
      </c>
      <c r="U112" s="231"/>
      <c r="V112" s="262" t="e">
        <f>IF(C112="",NA(),MATCH($B112&amp;$C112,'[1]Smelter Look-up'!$J:$J,0))</f>
        <v>#N/A</v>
      </c>
      <c r="W112" s="263"/>
      <c r="X112" s="263">
        <f t="shared" si="6"/>
        <v>0</v>
      </c>
      <c r="Y112" s="263"/>
      <c r="Z112" s="263"/>
      <c r="AB112" s="265" t="str">
        <f t="shared" si="7"/>
        <v>TinPT Sariwiguna Binasentosa</v>
      </c>
    </row>
    <row r="113" spans="1:28" s="264" customFormat="1" ht="51">
      <c r="A113" s="207" t="s">
        <v>15219</v>
      </c>
      <c r="B113" s="208" t="s">
        <v>1131</v>
      </c>
      <c r="C113" s="212" t="s">
        <v>15218</v>
      </c>
      <c r="D113" s="270"/>
      <c r="E113" s="208" t="s">
        <v>1105</v>
      </c>
      <c r="F113" s="208" t="s">
        <v>15219</v>
      </c>
      <c r="G113" s="208" t="s">
        <v>13320</v>
      </c>
      <c r="H113" s="209">
        <v>0</v>
      </c>
      <c r="I113" s="210" t="s">
        <v>15248</v>
      </c>
      <c r="J113" s="210" t="s">
        <v>12931</v>
      </c>
      <c r="K113" s="260"/>
      <c r="L113" s="260"/>
      <c r="M113" s="260"/>
      <c r="N113" s="260"/>
      <c r="O113" s="260"/>
      <c r="P113" s="211"/>
      <c r="Q113" s="261"/>
      <c r="R113" s="208" t="s">
        <v>15218</v>
      </c>
      <c r="S113" s="215" t="str">
        <f t="shared" ca="1" si="8"/>
        <v>ID</v>
      </c>
      <c r="T113" s="215" t="str">
        <f ca="1">IF(B113="","",IF(ISERROR(MATCH($J113,[1]SorP!$B$1:$B$6230,0)),"",INDIRECT("'SorP'!$A$"&amp;MATCH($J113,[1]SorP!$B$1:$B$6230,0))))</f>
        <v>ID-PP</v>
      </c>
      <c r="U113" s="231"/>
      <c r="V113" s="262">
        <f>IF(C113="",NA(),MATCH($B113&amp;$C113,'[1]Smelter Look-up'!$J:$J,0))</f>
        <v>488</v>
      </c>
      <c r="W113" s="263"/>
      <c r="X113" s="263">
        <f t="shared" si="6"/>
        <v>0</v>
      </c>
      <c r="Y113" s="263"/>
      <c r="Z113" s="263"/>
      <c r="AB113" s="265" t="str">
        <f t="shared" si="7"/>
        <v>TinPT Stanindo Inti Perkasa</v>
      </c>
    </row>
    <row r="114" spans="1:28" s="264" customFormat="1" ht="51">
      <c r="A114" s="207" t="s">
        <v>15697</v>
      </c>
      <c r="B114" s="208" t="s">
        <v>1131</v>
      </c>
      <c r="C114" s="212" t="s">
        <v>15698</v>
      </c>
      <c r="D114" s="270"/>
      <c r="E114" s="208" t="s">
        <v>1105</v>
      </c>
      <c r="F114" s="208" t="s">
        <v>15697</v>
      </c>
      <c r="G114" s="208" t="s">
        <v>13320</v>
      </c>
      <c r="H114" s="209">
        <v>0</v>
      </c>
      <c r="I114" s="210" t="s">
        <v>15248</v>
      </c>
      <c r="J114" s="210" t="s">
        <v>12931</v>
      </c>
      <c r="K114" s="260"/>
      <c r="L114" s="260"/>
      <c r="M114" s="260"/>
      <c r="N114" s="260"/>
      <c r="O114" s="260"/>
      <c r="P114" s="211"/>
      <c r="Q114" s="261"/>
      <c r="R114" s="208" t="s">
        <v>15668</v>
      </c>
      <c r="S114" s="215" t="str">
        <f t="shared" ca="1" si="8"/>
        <v>ID</v>
      </c>
      <c r="T114" s="215" t="str">
        <f ca="1">IF(B114="","",IF(ISERROR(MATCH($J114,[1]SorP!$B$1:$B$6230,0)),"",INDIRECT("'SorP'!$A$"&amp;MATCH($J114,[1]SorP!$B$1:$B$6230,0))))</f>
        <v>ID-PP</v>
      </c>
      <c r="U114" s="231"/>
      <c r="V114" s="262" t="e">
        <f>IF(C114="",NA(),MATCH($B114&amp;$C114,'[1]Smelter Look-up'!$J:$J,0))</f>
        <v>#N/A</v>
      </c>
      <c r="W114" s="263"/>
      <c r="X114" s="263">
        <f t="shared" si="6"/>
        <v>0</v>
      </c>
      <c r="Y114" s="263"/>
      <c r="Z114" s="263"/>
      <c r="AB114" s="265" t="str">
        <f t="shared" si="7"/>
        <v>TinPT Sumber Jaya Indah</v>
      </c>
    </row>
    <row r="115" spans="1:28" s="264" customFormat="1" ht="51">
      <c r="A115" s="207" t="s">
        <v>804</v>
      </c>
      <c r="B115" s="208" t="s">
        <v>1131</v>
      </c>
      <c r="C115" s="212" t="s">
        <v>13882</v>
      </c>
      <c r="D115" s="270"/>
      <c r="E115" s="208" t="s">
        <v>1105</v>
      </c>
      <c r="F115" s="208" t="s">
        <v>804</v>
      </c>
      <c r="G115" s="208" t="s">
        <v>13320</v>
      </c>
      <c r="H115" s="209">
        <v>0</v>
      </c>
      <c r="I115" s="210" t="s">
        <v>1805</v>
      </c>
      <c r="J115" s="210" t="s">
        <v>6100</v>
      </c>
      <c r="K115" s="260"/>
      <c r="L115" s="260"/>
      <c r="M115" s="260"/>
      <c r="N115" s="260"/>
      <c r="O115" s="260"/>
      <c r="P115" s="211"/>
      <c r="Q115" s="261"/>
      <c r="R115" s="208" t="s">
        <v>13882</v>
      </c>
      <c r="S115" s="215" t="str">
        <f t="shared" ca="1" si="8"/>
        <v>ID</v>
      </c>
      <c r="T115" s="215" t="str">
        <f ca="1">IF(B115="","",IF(ISERROR(MATCH($J115,[1]SorP!$B$1:$B$6230,0)),"",INDIRECT("'SorP'!$A$"&amp;MATCH($J115,[1]SorP!$B$1:$B$6230,0))))</f>
        <v>ID-SN</v>
      </c>
      <c r="U115" s="231"/>
      <c r="V115" s="262">
        <f>IF(C115="",NA(),MATCH($B115&amp;$C115,'[1]Smelter Look-up'!$J:$J,0))</f>
        <v>491</v>
      </c>
      <c r="W115" s="263"/>
      <c r="X115" s="263">
        <f t="shared" si="6"/>
        <v>0</v>
      </c>
      <c r="Y115" s="263"/>
      <c r="Z115" s="263"/>
      <c r="AB115" s="265" t="str">
        <f t="shared" si="7"/>
        <v>TinPT Timah Tbk Kundur</v>
      </c>
    </row>
    <row r="116" spans="1:28" s="264" customFormat="1" ht="51">
      <c r="A116" s="207" t="s">
        <v>784</v>
      </c>
      <c r="B116" s="208" t="s">
        <v>1131</v>
      </c>
      <c r="C116" s="212" t="s">
        <v>13881</v>
      </c>
      <c r="D116" s="270"/>
      <c r="E116" s="208" t="s">
        <v>1105</v>
      </c>
      <c r="F116" s="208" t="s">
        <v>784</v>
      </c>
      <c r="G116" s="208" t="s">
        <v>13320</v>
      </c>
      <c r="H116" s="209">
        <v>0</v>
      </c>
      <c r="I116" s="210" t="s">
        <v>1807</v>
      </c>
      <c r="J116" s="210" t="s">
        <v>12931</v>
      </c>
      <c r="K116" s="260"/>
      <c r="L116" s="260"/>
      <c r="M116" s="260"/>
      <c r="N116" s="260"/>
      <c r="O116" s="260"/>
      <c r="P116" s="211"/>
      <c r="Q116" s="261"/>
      <c r="R116" s="208" t="s">
        <v>13881</v>
      </c>
      <c r="S116" s="215" t="str">
        <f t="shared" ca="1" si="8"/>
        <v>ID</v>
      </c>
      <c r="T116" s="215" t="str">
        <f ca="1">IF(B116="","",IF(ISERROR(MATCH($J116,[1]SorP!$B$1:$B$6230,0)),"",INDIRECT("'SorP'!$A$"&amp;MATCH($J116,[1]SorP!$B$1:$B$6230,0))))</f>
        <v>ID-PP</v>
      </c>
      <c r="U116" s="231"/>
      <c r="V116" s="262">
        <f>IF(C116="",NA(),MATCH($B116&amp;$C116,'[1]Smelter Look-up'!$J:$J,0))</f>
        <v>492</v>
      </c>
      <c r="W116" s="263"/>
      <c r="X116" s="263">
        <f t="shared" si="6"/>
        <v>0</v>
      </c>
      <c r="Y116" s="263"/>
      <c r="Z116" s="263"/>
      <c r="AB116" s="265" t="str">
        <f t="shared" si="7"/>
        <v>TinPT Timah Tbk Mentok</v>
      </c>
    </row>
    <row r="117" spans="1:28" s="264" customFormat="1" ht="51">
      <c r="A117" s="207" t="s">
        <v>15223</v>
      </c>
      <c r="B117" s="208" t="s">
        <v>1131</v>
      </c>
      <c r="C117" s="212" t="s">
        <v>15222</v>
      </c>
      <c r="D117" s="270"/>
      <c r="E117" s="208" t="s">
        <v>1105</v>
      </c>
      <c r="F117" s="208" t="s">
        <v>15223</v>
      </c>
      <c r="G117" s="208" t="s">
        <v>13320</v>
      </c>
      <c r="H117" s="209">
        <v>0</v>
      </c>
      <c r="I117" s="210" t="s">
        <v>15248</v>
      </c>
      <c r="J117" s="210" t="s">
        <v>12931</v>
      </c>
      <c r="K117" s="260"/>
      <c r="L117" s="260"/>
      <c r="M117" s="260"/>
      <c r="N117" s="260"/>
      <c r="O117" s="260"/>
      <c r="P117" s="211"/>
      <c r="Q117" s="261"/>
      <c r="R117" s="208" t="s">
        <v>15222</v>
      </c>
      <c r="S117" s="215" t="str">
        <f t="shared" ca="1" si="8"/>
        <v>ID</v>
      </c>
      <c r="T117" s="215" t="str">
        <f ca="1">IF(B117="","",IF(ISERROR(MATCH($J117,[1]SorP!$B$1:$B$6230,0)),"",INDIRECT("'SorP'!$A$"&amp;MATCH($J117,[1]SorP!$B$1:$B$6230,0))))</f>
        <v>ID-PP</v>
      </c>
      <c r="U117" s="231"/>
      <c r="V117" s="262">
        <f>IF(C117="",NA(),MATCH($B117&amp;$C117,'[1]Smelter Look-up'!$J:$J,0))</f>
        <v>493</v>
      </c>
      <c r="W117" s="263"/>
      <c r="X117" s="263">
        <f t="shared" si="6"/>
        <v>0</v>
      </c>
      <c r="Y117" s="263"/>
      <c r="Z117" s="263"/>
      <c r="AB117" s="265" t="str">
        <f t="shared" si="7"/>
        <v>TinPT Tinindo Inter Nusa</v>
      </c>
    </row>
    <row r="118" spans="1:28" s="264" customFormat="1" ht="38.25">
      <c r="A118" s="207" t="s">
        <v>15610</v>
      </c>
      <c r="B118" s="208" t="s">
        <v>1131</v>
      </c>
      <c r="C118" s="212" t="s">
        <v>15609</v>
      </c>
      <c r="D118" s="270"/>
      <c r="E118" s="208" t="s">
        <v>1105</v>
      </c>
      <c r="F118" s="208" t="s">
        <v>15610</v>
      </c>
      <c r="G118" s="208" t="s">
        <v>13320</v>
      </c>
      <c r="H118" s="209">
        <v>0</v>
      </c>
      <c r="I118" s="210" t="s">
        <v>15611</v>
      </c>
      <c r="J118" s="210" t="s">
        <v>12931</v>
      </c>
      <c r="K118" s="260"/>
      <c r="L118" s="260"/>
      <c r="M118" s="260"/>
      <c r="N118" s="260"/>
      <c r="O118" s="260"/>
      <c r="P118" s="211"/>
      <c r="Q118" s="261"/>
      <c r="R118" s="208" t="s">
        <v>15668</v>
      </c>
      <c r="S118" s="215" t="str">
        <f t="shared" ca="1" si="8"/>
        <v>ID</v>
      </c>
      <c r="T118" s="215" t="str">
        <f ca="1">IF(B118="","",IF(ISERROR(MATCH($J118,[1]SorP!$B$1:$B$6230,0)),"",INDIRECT("'SorP'!$A$"&amp;MATCH($J118,[1]SorP!$B$1:$B$6230,0))))</f>
        <v>ID-PP</v>
      </c>
      <c r="U118" s="231"/>
      <c r="V118" s="262" t="e">
        <f>IF(C118="",NA(),MATCH($B118&amp;$C118,'[1]Smelter Look-up'!$J:$J,0))</f>
        <v>#N/A</v>
      </c>
      <c r="W118" s="263"/>
      <c r="X118" s="263">
        <f t="shared" si="6"/>
        <v>0</v>
      </c>
      <c r="Y118" s="263"/>
      <c r="Z118" s="263"/>
      <c r="AB118" s="265" t="str">
        <f t="shared" si="7"/>
        <v>TinPT Tommy Utama</v>
      </c>
    </row>
    <row r="119" spans="1:28" s="264" customFormat="1" ht="25.5">
      <c r="A119" s="207" t="s">
        <v>786</v>
      </c>
      <c r="B119" s="208" t="s">
        <v>1131</v>
      </c>
      <c r="C119" s="212" t="s">
        <v>785</v>
      </c>
      <c r="D119" s="270"/>
      <c r="E119" s="208" t="s">
        <v>2455</v>
      </c>
      <c r="F119" s="208" t="s">
        <v>786</v>
      </c>
      <c r="G119" s="208" t="s">
        <v>13320</v>
      </c>
      <c r="H119" s="209">
        <v>0</v>
      </c>
      <c r="I119" s="210" t="s">
        <v>13915</v>
      </c>
      <c r="J119" s="210" t="s">
        <v>1710</v>
      </c>
      <c r="K119" s="260"/>
      <c r="L119" s="260"/>
      <c r="M119" s="260"/>
      <c r="N119" s="260"/>
      <c r="O119" s="260"/>
      <c r="P119" s="211"/>
      <c r="Q119" s="261"/>
      <c r="R119" s="208" t="s">
        <v>785</v>
      </c>
      <c r="S119" s="215" t="str">
        <f t="shared" ca="1" si="8"/>
        <v>TW</v>
      </c>
      <c r="T119" s="215" t="str">
        <f ca="1">IF(B119="","",IF(ISERROR(MATCH($J119,[1]SorP!$B$1:$B$6230,0)),"",INDIRECT("'SorP'!$A$"&amp;MATCH($J119,[1]SorP!$B$1:$B$6230,0))))</f>
        <v>TW-NWT</v>
      </c>
      <c r="U119" s="231"/>
      <c r="V119" s="262">
        <f>IF(C119="",NA(),MATCH($B119&amp;$C119,'[1]Smelter Look-up'!$J:$J,0))</f>
        <v>497</v>
      </c>
      <c r="W119" s="263"/>
      <c r="X119" s="263">
        <f t="shared" si="6"/>
        <v>0</v>
      </c>
      <c r="Y119" s="263"/>
      <c r="Z119" s="263"/>
      <c r="AB119" s="265" t="str">
        <f t="shared" si="7"/>
        <v>TinRui Da Hung</v>
      </c>
    </row>
    <row r="120" spans="1:28" s="264" customFormat="1" ht="38.25">
      <c r="A120" s="207" t="s">
        <v>787</v>
      </c>
      <c r="B120" s="208" t="s">
        <v>1131</v>
      </c>
      <c r="C120" s="212" t="s">
        <v>2176</v>
      </c>
      <c r="D120" s="270"/>
      <c r="E120" s="208" t="s">
        <v>1096</v>
      </c>
      <c r="F120" s="208" t="s">
        <v>787</v>
      </c>
      <c r="G120" s="208" t="s">
        <v>13320</v>
      </c>
      <c r="H120" s="209">
        <v>0</v>
      </c>
      <c r="I120" s="210" t="s">
        <v>1808</v>
      </c>
      <c r="J120" s="210" t="s">
        <v>1682</v>
      </c>
      <c r="K120" s="260"/>
      <c r="L120" s="260"/>
      <c r="M120" s="260"/>
      <c r="N120" s="260"/>
      <c r="O120" s="260"/>
      <c r="P120" s="211"/>
      <c r="Q120" s="261"/>
      <c r="R120" s="208" t="s">
        <v>2176</v>
      </c>
      <c r="S120" s="215" t="str">
        <f t="shared" ca="1" si="8"/>
        <v>BR</v>
      </c>
      <c r="T120" s="215" t="str">
        <f ca="1">IF(B120="","",IF(ISERROR(MATCH($J120,[1]SorP!$B$1:$B$6230,0)),"",INDIRECT("'SorP'!$A$"&amp;MATCH($J120,[1]SorP!$B$1:$B$6230,0))))</f>
        <v>BR-RN</v>
      </c>
      <c r="U120" s="231"/>
      <c r="V120" s="262">
        <f>IF(C120="",NA(),MATCH($B120&amp;$C120,'[1]Smelter Look-up'!$J:$J,0))</f>
        <v>499</v>
      </c>
      <c r="W120" s="263"/>
      <c r="X120" s="263">
        <f t="shared" si="6"/>
        <v>0</v>
      </c>
      <c r="Y120" s="263"/>
      <c r="Z120" s="263"/>
      <c r="AB120" s="265" t="str">
        <f t="shared" si="7"/>
        <v>TinSoft Metais Ltda.</v>
      </c>
    </row>
    <row r="121" spans="1:28" s="264" customFormat="1" ht="25.5">
      <c r="A121" s="207" t="s">
        <v>788</v>
      </c>
      <c r="B121" s="208" t="s">
        <v>1131</v>
      </c>
      <c r="C121" s="212" t="s">
        <v>1031</v>
      </c>
      <c r="D121" s="270"/>
      <c r="E121" s="208" t="s">
        <v>888</v>
      </c>
      <c r="F121" s="208" t="s">
        <v>788</v>
      </c>
      <c r="G121" s="208" t="s">
        <v>13320</v>
      </c>
      <c r="H121" s="209">
        <v>0</v>
      </c>
      <c r="I121" s="210" t="s">
        <v>1809</v>
      </c>
      <c r="J121" s="210" t="s">
        <v>1810</v>
      </c>
      <c r="K121" s="260"/>
      <c r="L121" s="260"/>
      <c r="M121" s="260"/>
      <c r="N121" s="260"/>
      <c r="O121" s="260"/>
      <c r="P121" s="211"/>
      <c r="Q121" s="261"/>
      <c r="R121" s="208" t="s">
        <v>1031</v>
      </c>
      <c r="S121" s="215" t="str">
        <f t="shared" ca="1" si="8"/>
        <v>TH</v>
      </c>
      <c r="T121" s="215" t="str">
        <f ca="1">IF(B121="","",IF(ISERROR(MATCH($J121,[1]SorP!$B$1:$B$6230,0)),"",INDIRECT("'SorP'!$A$"&amp;MATCH($J121,[1]SorP!$B$1:$B$6230,0))))</f>
        <v>TH-55</v>
      </c>
      <c r="U121" s="231"/>
      <c r="V121" s="262">
        <f>IF(C121="",NA(),MATCH($B121&amp;$C121,'[1]Smelter Look-up'!$J:$J,0))</f>
        <v>504</v>
      </c>
      <c r="W121" s="263"/>
      <c r="X121" s="263">
        <f t="shared" si="6"/>
        <v>0</v>
      </c>
      <c r="Y121" s="263"/>
      <c r="Z121" s="263"/>
      <c r="AB121" s="265" t="str">
        <f t="shared" si="7"/>
        <v>TinThaisarco</v>
      </c>
    </row>
    <row r="122" spans="1:28" s="264" customFormat="1" ht="102">
      <c r="A122" s="207" t="s">
        <v>1813</v>
      </c>
      <c r="B122" s="208" t="s">
        <v>1131</v>
      </c>
      <c r="C122" s="212" t="s">
        <v>1812</v>
      </c>
      <c r="D122" s="270"/>
      <c r="E122" s="208" t="s">
        <v>1100</v>
      </c>
      <c r="F122" s="208" t="s">
        <v>1813</v>
      </c>
      <c r="G122" s="208" t="s">
        <v>13320</v>
      </c>
      <c r="H122" s="209">
        <v>0</v>
      </c>
      <c r="I122" s="210" t="s">
        <v>2470</v>
      </c>
      <c r="J122" s="210" t="s">
        <v>13708</v>
      </c>
      <c r="K122" s="260"/>
      <c r="L122" s="260"/>
      <c r="M122" s="260"/>
      <c r="N122" s="260"/>
      <c r="O122" s="260"/>
      <c r="P122" s="211"/>
      <c r="Q122" s="261"/>
      <c r="R122" s="208" t="s">
        <v>1812</v>
      </c>
      <c r="S122" s="215" t="str">
        <f t="shared" ca="1" si="8"/>
        <v>CN</v>
      </c>
      <c r="T122" s="215" t="str">
        <f ca="1">IF(B122="","",IF(ISERROR(MATCH($J122,[1]SorP!$B$1:$B$6230,0)),"",INDIRECT("'SorP'!$A$"&amp;MATCH($J122,[1]SorP!$B$1:$B$6230,0))))</f>
        <v>CN-XJ</v>
      </c>
      <c r="U122" s="231"/>
      <c r="V122" s="262">
        <f>IF(C122="",NA(),MATCH($B122&amp;$C122,'[1]Smelter Look-up'!$J:$J,0))</f>
        <v>429</v>
      </c>
      <c r="W122" s="263"/>
      <c r="X122" s="263">
        <f t="shared" si="6"/>
        <v>0</v>
      </c>
      <c r="Y122" s="263"/>
      <c r="Z122" s="263"/>
      <c r="AB122" s="265" t="str">
        <f t="shared" si="7"/>
        <v>TinGejiu Yunxin Nonferrous Electrolysis Co., Ltd.</v>
      </c>
    </row>
    <row r="123" spans="1:28" s="264" customFormat="1" ht="76.5">
      <c r="A123" s="207" t="s">
        <v>789</v>
      </c>
      <c r="B123" s="208" t="s">
        <v>1131</v>
      </c>
      <c r="C123" s="212" t="s">
        <v>2556</v>
      </c>
      <c r="D123" s="270"/>
      <c r="E123" s="208" t="s">
        <v>1096</v>
      </c>
      <c r="F123" s="208" t="s">
        <v>789</v>
      </c>
      <c r="G123" s="208" t="s">
        <v>13320</v>
      </c>
      <c r="H123" s="209">
        <v>0</v>
      </c>
      <c r="I123" s="210" t="s">
        <v>1778</v>
      </c>
      <c r="J123" s="210" t="s">
        <v>1782</v>
      </c>
      <c r="K123" s="260"/>
      <c r="L123" s="260"/>
      <c r="M123" s="260"/>
      <c r="N123" s="260"/>
      <c r="O123" s="260"/>
      <c r="P123" s="211"/>
      <c r="Q123" s="261"/>
      <c r="R123" s="208" t="s">
        <v>2556</v>
      </c>
      <c r="S123" s="215" t="str">
        <f t="shared" ca="1" si="8"/>
        <v>BR</v>
      </c>
      <c r="T123" s="215" t="str">
        <f ca="1">IF(B123="","",IF(ISERROR(MATCH($J123,[1]SorP!$B$1:$B$6230,0)),"",INDIRECT("'SorP'!$A$"&amp;MATCH($J123,[1]SorP!$B$1:$B$6230,0))))</f>
        <v>BR-PR</v>
      </c>
      <c r="U123" s="231"/>
      <c r="V123" s="262">
        <f>IF(C123="",NA(),MATCH($B123&amp;$C123,'[1]Smelter Look-up'!$J:$J,0))</f>
        <v>512</v>
      </c>
      <c r="W123" s="263"/>
      <c r="X123" s="263">
        <f t="shared" si="6"/>
        <v>0</v>
      </c>
      <c r="Y123" s="263"/>
      <c r="Z123" s="263"/>
      <c r="AB123" s="265" t="str">
        <f t="shared" si="7"/>
        <v>TinWhite Solder Metalurgia e Mineracao Ltda.</v>
      </c>
    </row>
    <row r="124" spans="1:28" s="264" customFormat="1" ht="102">
      <c r="A124" s="207" t="s">
        <v>790</v>
      </c>
      <c r="B124" s="208" t="s">
        <v>1131</v>
      </c>
      <c r="C124" s="212" t="s">
        <v>2181</v>
      </c>
      <c r="D124" s="270"/>
      <c r="E124" s="208" t="s">
        <v>1100</v>
      </c>
      <c r="F124" s="208" t="s">
        <v>790</v>
      </c>
      <c r="G124" s="208" t="s">
        <v>13320</v>
      </c>
      <c r="H124" s="209">
        <v>0</v>
      </c>
      <c r="I124" s="210" t="s">
        <v>2470</v>
      </c>
      <c r="J124" s="210" t="s">
        <v>13708</v>
      </c>
      <c r="K124" s="260"/>
      <c r="L124" s="260"/>
      <c r="M124" s="260"/>
      <c r="N124" s="260"/>
      <c r="O124" s="260"/>
      <c r="P124" s="211"/>
      <c r="Q124" s="261"/>
      <c r="R124" s="208" t="s">
        <v>2181</v>
      </c>
      <c r="S124" s="215" t="str">
        <f t="shared" ca="1" si="8"/>
        <v>CN</v>
      </c>
      <c r="T124" s="215" t="str">
        <f ca="1">IF(B124="","",IF(ISERROR(MATCH($J124,[1]SorP!$B$1:$B$6230,0)),"",INDIRECT("'SorP'!$A$"&amp;MATCH($J124,[1]SorP!$B$1:$B$6230,0))))</f>
        <v>CN-XJ</v>
      </c>
      <c r="U124" s="231"/>
      <c r="V124" s="262">
        <f>IF(C124="",NA(),MATCH($B124&amp;$C124,'[1]Smelter Look-up'!$J:$J,0))</f>
        <v>520</v>
      </c>
      <c r="W124" s="263"/>
      <c r="X124" s="263">
        <f t="shared" si="6"/>
        <v>0</v>
      </c>
      <c r="Y124" s="263"/>
      <c r="Z124" s="263"/>
      <c r="AB124" s="265" t="str">
        <f t="shared" si="7"/>
        <v>TinYunnan Chengfeng Non-ferrous Metals Co., Ltd.</v>
      </c>
    </row>
    <row r="125" spans="1:28" s="264" customFormat="1" ht="63.75">
      <c r="A125" s="207" t="s">
        <v>791</v>
      </c>
      <c r="B125" s="208" t="s">
        <v>1131</v>
      </c>
      <c r="C125" s="212" t="s">
        <v>2365</v>
      </c>
      <c r="D125" s="270"/>
      <c r="E125" s="208" t="s">
        <v>1100</v>
      </c>
      <c r="F125" s="208" t="s">
        <v>791</v>
      </c>
      <c r="G125" s="208" t="s">
        <v>13320</v>
      </c>
      <c r="H125" s="209">
        <v>0</v>
      </c>
      <c r="I125" s="210" t="s">
        <v>2470</v>
      </c>
      <c r="J125" s="210" t="s">
        <v>13708</v>
      </c>
      <c r="K125" s="260"/>
      <c r="L125" s="260"/>
      <c r="M125" s="260"/>
      <c r="N125" s="260"/>
      <c r="O125" s="260"/>
      <c r="P125" s="211"/>
      <c r="Q125" s="261"/>
      <c r="R125" s="208" t="s">
        <v>2365</v>
      </c>
      <c r="S125" s="215" t="str">
        <f t="shared" ca="1" si="8"/>
        <v>CN</v>
      </c>
      <c r="T125" s="215" t="str">
        <f ca="1">IF(B125="","",IF(ISERROR(MATCH($J125,[1]SorP!$B$1:$B$6230,0)),"",INDIRECT("'SorP'!$A$"&amp;MATCH($J125,[1]SorP!$B$1:$B$6230,0))))</f>
        <v>CN-XJ</v>
      </c>
      <c r="U125" s="231"/>
      <c r="V125" s="262">
        <f>IF(C125="",NA(),MATCH($B125&amp;$C125,'[1]Smelter Look-up'!$J:$J,0))</f>
        <v>524</v>
      </c>
      <c r="W125" s="263"/>
      <c r="X125" s="263">
        <f t="shared" si="6"/>
        <v>0</v>
      </c>
      <c r="Y125" s="263"/>
      <c r="Z125" s="263"/>
      <c r="AB125" s="265" t="str">
        <f t="shared" si="7"/>
        <v>TinYunnan Tin Company Limited</v>
      </c>
    </row>
    <row r="126" spans="1:28" s="264" customFormat="1" ht="51">
      <c r="A126" s="207" t="s">
        <v>15200</v>
      </c>
      <c r="B126" s="208" t="s">
        <v>1131</v>
      </c>
      <c r="C126" s="212" t="s">
        <v>15199</v>
      </c>
      <c r="D126" s="270"/>
      <c r="E126" s="208" t="s">
        <v>1105</v>
      </c>
      <c r="F126" s="208" t="s">
        <v>15200</v>
      </c>
      <c r="G126" s="208" t="s">
        <v>13320</v>
      </c>
      <c r="H126" s="209">
        <v>0</v>
      </c>
      <c r="I126" s="210" t="s">
        <v>15248</v>
      </c>
      <c r="J126" s="210" t="s">
        <v>12931</v>
      </c>
      <c r="K126" s="260"/>
      <c r="L126" s="260"/>
      <c r="M126" s="260"/>
      <c r="N126" s="260"/>
      <c r="O126" s="260"/>
      <c r="P126" s="211"/>
      <c r="Q126" s="261"/>
      <c r="R126" s="208" t="s">
        <v>15199</v>
      </c>
      <c r="S126" s="215" t="str">
        <f t="shared" ca="1" si="8"/>
        <v>ID</v>
      </c>
      <c r="T126" s="215" t="str">
        <f ca="1">IF(B126="","",IF(ISERROR(MATCH($J126,[1]SorP!$B$1:$B$6230,0)),"",INDIRECT("'SorP'!$A$"&amp;MATCH($J126,[1]SorP!$B$1:$B$6230,0))))</f>
        <v>ID-PP</v>
      </c>
      <c r="U126" s="231"/>
      <c r="V126" s="262">
        <f>IF(C126="",NA(),MATCH($B126&amp;$C126,'[1]Smelter Look-up'!$J:$J,0))</f>
        <v>407</v>
      </c>
      <c r="W126" s="263"/>
      <c r="X126" s="263">
        <f t="shared" si="6"/>
        <v>0</v>
      </c>
      <c r="Y126" s="263"/>
      <c r="Z126" s="263"/>
      <c r="AB126" s="265" t="str">
        <f t="shared" si="7"/>
        <v>TinCV Venus Inti Perkasa</v>
      </c>
    </row>
    <row r="127" spans="1:28" s="264" customFormat="1" ht="76.5">
      <c r="A127" s="207" t="s">
        <v>139</v>
      </c>
      <c r="B127" s="208" t="s">
        <v>1131</v>
      </c>
      <c r="C127" s="212" t="s">
        <v>2182</v>
      </c>
      <c r="D127" s="270"/>
      <c r="E127" s="208" t="s">
        <v>1096</v>
      </c>
      <c r="F127" s="208" t="s">
        <v>139</v>
      </c>
      <c r="G127" s="208" t="s">
        <v>13320</v>
      </c>
      <c r="H127" s="209">
        <v>0</v>
      </c>
      <c r="I127" s="210" t="s">
        <v>1731</v>
      </c>
      <c r="J127" s="210" t="s">
        <v>1554</v>
      </c>
      <c r="K127" s="260"/>
      <c r="L127" s="260"/>
      <c r="M127" s="260"/>
      <c r="N127" s="260"/>
      <c r="O127" s="260"/>
      <c r="P127" s="211"/>
      <c r="Q127" s="261"/>
      <c r="R127" s="208" t="s">
        <v>2182</v>
      </c>
      <c r="S127" s="215" t="str">
        <f t="shared" ca="1" si="8"/>
        <v>BR</v>
      </c>
      <c r="T127" s="215" t="str">
        <f ca="1">IF(B127="","",IF(ISERROR(MATCH($J127,[1]SorP!$B$1:$B$6230,0)),"",INDIRECT("'SorP'!$A$"&amp;MATCH($J127,[1]SorP!$B$1:$B$6230,0))))</f>
        <v>BR-CE</v>
      </c>
      <c r="U127" s="231"/>
      <c r="V127" s="262">
        <f>IF(C127="",NA(),MATCH($B127&amp;$C127,'[1]Smelter Look-up'!$J:$J,0))</f>
        <v>448</v>
      </c>
      <c r="W127" s="263"/>
      <c r="X127" s="263">
        <f t="shared" si="6"/>
        <v>0</v>
      </c>
      <c r="Y127" s="263"/>
      <c r="Z127" s="263"/>
      <c r="AB127" s="265" t="str">
        <f t="shared" si="7"/>
        <v>TinMagnu's Minerais Metais e Ligas Ltda.</v>
      </c>
    </row>
    <row r="128" spans="1:28" s="264" customFormat="1" ht="51">
      <c r="A128" s="207" t="s">
        <v>15607</v>
      </c>
      <c r="B128" s="208" t="s">
        <v>1131</v>
      </c>
      <c r="C128" s="212" t="s">
        <v>15606</v>
      </c>
      <c r="D128" s="270"/>
      <c r="E128" s="208" t="s">
        <v>1105</v>
      </c>
      <c r="F128" s="208" t="s">
        <v>15607</v>
      </c>
      <c r="G128" s="208" t="s">
        <v>13320</v>
      </c>
      <c r="H128" s="209">
        <v>0</v>
      </c>
      <c r="I128" s="210" t="s">
        <v>15608</v>
      </c>
      <c r="J128" s="210" t="s">
        <v>6028</v>
      </c>
      <c r="K128" s="260"/>
      <c r="L128" s="260"/>
      <c r="M128" s="260"/>
      <c r="N128" s="260"/>
      <c r="O128" s="260"/>
      <c r="P128" s="211"/>
      <c r="Q128" s="261"/>
      <c r="R128" s="208" t="s">
        <v>15668</v>
      </c>
      <c r="S128" s="215" t="str">
        <f t="shared" ref="S128" ca="1" si="9">IF(B128="","",IF(ISERROR(MATCH($E128,CL,0)),"Unknown",INDIRECT("'C'!$A$"&amp;MATCH($E128,CL,0)+1)))</f>
        <v>ID</v>
      </c>
      <c r="T128" s="215" t="str">
        <f ca="1">IF(B128="","",IF(ISERROR(MATCH($J128,[1]SorP!$B$1:$B$6230,0)),"",INDIRECT("'SorP'!$A$"&amp;MATCH($J128,[1]SorP!$B$1:$B$6230,0))))</f>
        <v>ID-KB</v>
      </c>
      <c r="U128" s="231"/>
      <c r="V128" s="262" t="e">
        <f>IF(C128="",NA(),MATCH($B128&amp;$C128,'[1]Smelter Look-up'!$J:$J,0))</f>
        <v>#N/A</v>
      </c>
      <c r="W128" s="263"/>
      <c r="X128" s="263">
        <f t="shared" si="6"/>
        <v>0</v>
      </c>
      <c r="Y128" s="263"/>
      <c r="Z128" s="263"/>
      <c r="AB128" s="265" t="str">
        <f t="shared" si="7"/>
        <v>TinPT Tirus Putra Mandiri</v>
      </c>
    </row>
    <row r="129" spans="1:28" s="264" customFormat="1" ht="51">
      <c r="A129" s="207" t="s">
        <v>1326</v>
      </c>
      <c r="B129" s="208" t="s">
        <v>1131</v>
      </c>
      <c r="C129" s="212" t="s">
        <v>2362</v>
      </c>
      <c r="D129" s="270"/>
      <c r="E129" s="208" t="s">
        <v>1096</v>
      </c>
      <c r="F129" s="208" t="s">
        <v>1326</v>
      </c>
      <c r="G129" s="208" t="s">
        <v>13320</v>
      </c>
      <c r="H129" s="209">
        <v>0</v>
      </c>
      <c r="I129" s="210" t="s">
        <v>1778</v>
      </c>
      <c r="J129" s="210" t="s">
        <v>1782</v>
      </c>
      <c r="K129" s="260"/>
      <c r="L129" s="260"/>
      <c r="M129" s="260"/>
      <c r="N129" s="260"/>
      <c r="O129" s="260"/>
      <c r="P129" s="211"/>
      <c r="Q129" s="261"/>
      <c r="R129" s="208" t="s">
        <v>2362</v>
      </c>
      <c r="S129" s="215" t="str">
        <f t="shared" ref="S129:S160" ca="1" si="10">IF(B129="","",IF(ISERROR(MATCH($E129,CL,0)),"Unknown",INDIRECT("'C'!$A$"&amp;MATCH($E129,CL,0)+1)))</f>
        <v>BR</v>
      </c>
      <c r="T129" s="215" t="str">
        <f ca="1">IF(B129="","",IF(ISERROR(MATCH($J129,[1]SorP!$B$1:$B$6230,0)),"",INDIRECT("'SorP'!$A$"&amp;MATCH($J129,[1]SorP!$B$1:$B$6230,0))))</f>
        <v>BR-PR</v>
      </c>
      <c r="U129" s="231"/>
      <c r="V129" s="262">
        <f>IF(C129="",NA(),MATCH($B129&amp;$C129,'[1]Smelter Look-up'!$J:$J,0))</f>
        <v>450</v>
      </c>
      <c r="W129" s="263"/>
      <c r="X129" s="263">
        <f t="shared" si="6"/>
        <v>0</v>
      </c>
      <c r="Y129" s="263"/>
      <c r="Z129" s="263"/>
      <c r="AB129" s="265" t="str">
        <f t="shared" si="7"/>
        <v>TinMelt Metais e Ligas S.A.</v>
      </c>
    </row>
    <row r="130" spans="1:28" s="264" customFormat="1" ht="63.75">
      <c r="A130" s="207" t="s">
        <v>1404</v>
      </c>
      <c r="B130" s="208" t="s">
        <v>1131</v>
      </c>
      <c r="C130" s="212" t="s">
        <v>1403</v>
      </c>
      <c r="D130" s="270"/>
      <c r="E130" s="208" t="s">
        <v>1105</v>
      </c>
      <c r="F130" s="208" t="s">
        <v>1404</v>
      </c>
      <c r="G130" s="208" t="s">
        <v>13320</v>
      </c>
      <c r="H130" s="209">
        <v>0</v>
      </c>
      <c r="I130" s="210" t="s">
        <v>1779</v>
      </c>
      <c r="J130" s="210" t="s">
        <v>12931</v>
      </c>
      <c r="K130" s="260"/>
      <c r="L130" s="260"/>
      <c r="M130" s="260"/>
      <c r="N130" s="260"/>
      <c r="O130" s="260"/>
      <c r="P130" s="211"/>
      <c r="Q130" s="261"/>
      <c r="R130" s="208" t="s">
        <v>1403</v>
      </c>
      <c r="S130" s="215" t="str">
        <f t="shared" ca="1" si="10"/>
        <v>ID</v>
      </c>
      <c r="T130" s="215" t="str">
        <f ca="1">IF(B130="","",IF(ISERROR(MATCH($J130,[1]SorP!$B$1:$B$6230,0)),"",INDIRECT("'SorP'!$A$"&amp;MATCH($J130,[1]SorP!$B$1:$B$6230,0))))</f>
        <v>ID-PP</v>
      </c>
      <c r="U130" s="231"/>
      <c r="V130" s="262">
        <f>IF(C130="",NA(),MATCH($B130&amp;$C130,'[1]Smelter Look-up'!$J:$J,0))</f>
        <v>477</v>
      </c>
      <c r="W130" s="263"/>
      <c r="X130" s="263">
        <f t="shared" si="6"/>
        <v>0</v>
      </c>
      <c r="Y130" s="263"/>
      <c r="Z130" s="263"/>
      <c r="AB130" s="265" t="str">
        <f t="shared" si="7"/>
        <v>TinPT ATD Makmur Mandiri Jaya</v>
      </c>
    </row>
    <row r="131" spans="1:28" s="264" customFormat="1" ht="63.75">
      <c r="A131" s="207" t="s">
        <v>1402</v>
      </c>
      <c r="B131" s="208" t="s">
        <v>1131</v>
      </c>
      <c r="C131" s="212" t="s">
        <v>1401</v>
      </c>
      <c r="D131" s="270"/>
      <c r="E131" s="208" t="s">
        <v>881</v>
      </c>
      <c r="F131" s="208" t="s">
        <v>1402</v>
      </c>
      <c r="G131" s="208" t="s">
        <v>13320</v>
      </c>
      <c r="H131" s="209">
        <v>0</v>
      </c>
      <c r="I131" s="210" t="s">
        <v>13022</v>
      </c>
      <c r="J131" s="210" t="s">
        <v>9530</v>
      </c>
      <c r="K131" s="260"/>
      <c r="L131" s="260"/>
      <c r="M131" s="260"/>
      <c r="N131" s="260"/>
      <c r="O131" s="260"/>
      <c r="P131" s="211"/>
      <c r="Q131" s="261"/>
      <c r="R131" s="208" t="s">
        <v>1401</v>
      </c>
      <c r="S131" s="215" t="str">
        <f t="shared" ca="1" si="10"/>
        <v>PH</v>
      </c>
      <c r="T131" s="215" t="str">
        <f ca="1">IF(B131="","",IF(ISERROR(MATCH($J131,[1]SorP!$B$1:$B$6230,0)),"",INDIRECT("'SorP'!$A$"&amp;MATCH($J131,[1]SorP!$B$1:$B$6230,0))))</f>
        <v>PH-QUE</v>
      </c>
      <c r="U131" s="231"/>
      <c r="V131" s="262">
        <f>IF(C131="",NA(),MATCH($B131&amp;$C131,'[1]Smelter Look-up'!$J:$J,0))</f>
        <v>469</v>
      </c>
      <c r="W131" s="263"/>
      <c r="X131" s="263">
        <f t="shared" si="6"/>
        <v>0</v>
      </c>
      <c r="Y131" s="263"/>
      <c r="Z131" s="263"/>
      <c r="AB131" s="265" t="str">
        <f t="shared" si="7"/>
        <v>TinO.M. Manufacturing Philippines, Inc.</v>
      </c>
    </row>
    <row r="132" spans="1:28" s="264" customFormat="1" ht="51">
      <c r="A132" s="207" t="s">
        <v>15699</v>
      </c>
      <c r="B132" s="208" t="s">
        <v>1131</v>
      </c>
      <c r="C132" s="212" t="s">
        <v>15700</v>
      </c>
      <c r="D132" s="270"/>
      <c r="E132" s="208" t="s">
        <v>1105</v>
      </c>
      <c r="F132" s="208" t="s">
        <v>15699</v>
      </c>
      <c r="G132" s="208" t="s">
        <v>13320</v>
      </c>
      <c r="H132" s="209">
        <v>0</v>
      </c>
      <c r="I132" s="210" t="s">
        <v>1779</v>
      </c>
      <c r="J132" s="210" t="s">
        <v>12931</v>
      </c>
      <c r="K132" s="260"/>
      <c r="L132" s="260"/>
      <c r="M132" s="260"/>
      <c r="N132" s="260"/>
      <c r="O132" s="260"/>
      <c r="P132" s="211"/>
      <c r="Q132" s="261"/>
      <c r="R132" s="208" t="s">
        <v>15668</v>
      </c>
      <c r="S132" s="215" t="str">
        <f t="shared" ca="1" si="10"/>
        <v>ID</v>
      </c>
      <c r="T132" s="215" t="str">
        <f ca="1">IF(B132="","",IF(ISERROR(MATCH($J132,[1]SorP!$B$1:$B$6230,0)),"",INDIRECT("'SorP'!$A$"&amp;MATCH($J132,[1]SorP!$B$1:$B$6230,0))))</f>
        <v>ID-PP</v>
      </c>
      <c r="U132" s="231"/>
      <c r="V132" s="262" t="e">
        <f>IF(C132="",NA(),MATCH($B132&amp;$C132,'[1]Smelter Look-up'!$J:$J,0))</f>
        <v>#N/A</v>
      </c>
      <c r="W132" s="263"/>
      <c r="X132" s="263">
        <f t="shared" si="6"/>
        <v>0</v>
      </c>
      <c r="Y132" s="263"/>
      <c r="Z132" s="263"/>
      <c r="AB132" s="265" t="str">
        <f t="shared" si="7"/>
        <v>TinPT Inti Stania Prima</v>
      </c>
    </row>
    <row r="133" spans="1:28" s="264" customFormat="1" ht="25.5">
      <c r="A133" s="207" t="s">
        <v>15701</v>
      </c>
      <c r="B133" s="208" t="s">
        <v>1131</v>
      </c>
      <c r="C133" s="212" t="s">
        <v>15702</v>
      </c>
      <c r="D133" s="270"/>
      <c r="E133" s="208" t="s">
        <v>1105</v>
      </c>
      <c r="F133" s="208" t="s">
        <v>15701</v>
      </c>
      <c r="G133" s="208" t="s">
        <v>13320</v>
      </c>
      <c r="H133" s="209">
        <v>0</v>
      </c>
      <c r="I133" s="210" t="s">
        <v>1779</v>
      </c>
      <c r="J133" s="210" t="s">
        <v>12931</v>
      </c>
      <c r="K133" s="260"/>
      <c r="L133" s="260"/>
      <c r="M133" s="260"/>
      <c r="N133" s="260"/>
      <c r="O133" s="260"/>
      <c r="P133" s="211"/>
      <c r="Q133" s="261"/>
      <c r="R133" s="208" t="s">
        <v>15702</v>
      </c>
      <c r="S133" s="215" t="str">
        <f t="shared" ca="1" si="10"/>
        <v>ID</v>
      </c>
      <c r="T133" s="215" t="str">
        <f ca="1">IF(B133="","",IF(ISERROR(MATCH($J133,[1]SorP!$B$1:$B$6230,0)),"",INDIRECT("'SorP'!$A$"&amp;MATCH($J133,[1]SorP!$B$1:$B$6230,0))))</f>
        <v>ID-PP</v>
      </c>
      <c r="U133" s="231"/>
      <c r="V133" s="262">
        <f>IF(C133="",NA(),MATCH($B133&amp;$C133,'[1]Smelter Look-up'!$J:$J,0))</f>
        <v>404</v>
      </c>
      <c r="W133" s="263"/>
      <c r="X133" s="263">
        <f t="shared" ref="X133:X196" si="11">IF(AND(C133="Smelter not listed",OR(LEN(D133)=0,LEN(E133)=0)),1,0)</f>
        <v>0</v>
      </c>
      <c r="Y133" s="263"/>
      <c r="Z133" s="263"/>
      <c r="AB133" s="265" t="str">
        <f t="shared" ref="AB133:AB196" si="12">B133&amp;C133</f>
        <v>TinCV Ayi Jaya</v>
      </c>
    </row>
    <row r="134" spans="1:28" s="264" customFormat="1" ht="51">
      <c r="A134" s="207" t="s">
        <v>15703</v>
      </c>
      <c r="B134" s="208" t="s">
        <v>1131</v>
      </c>
      <c r="C134" s="212" t="s">
        <v>15704</v>
      </c>
      <c r="D134" s="270"/>
      <c r="E134" s="208" t="s">
        <v>1105</v>
      </c>
      <c r="F134" s="208" t="s">
        <v>15703</v>
      </c>
      <c r="G134" s="208" t="s">
        <v>13320</v>
      </c>
      <c r="H134" s="209">
        <v>0</v>
      </c>
      <c r="I134" s="210" t="s">
        <v>15248</v>
      </c>
      <c r="J134" s="210" t="s">
        <v>12931</v>
      </c>
      <c r="K134" s="260"/>
      <c r="L134" s="260"/>
      <c r="M134" s="260"/>
      <c r="N134" s="260"/>
      <c r="O134" s="260"/>
      <c r="P134" s="211"/>
      <c r="Q134" s="261"/>
      <c r="R134" s="208" t="s">
        <v>15668</v>
      </c>
      <c r="S134" s="215" t="str">
        <f t="shared" ca="1" si="10"/>
        <v>ID</v>
      </c>
      <c r="T134" s="215" t="str">
        <f ca="1">IF(B134="","",IF(ISERROR(MATCH($J134,[1]SorP!$B$1:$B$6230,0)),"",INDIRECT("'SorP'!$A$"&amp;MATCH($J134,[1]SorP!$B$1:$B$6230,0))))</f>
        <v>ID-PP</v>
      </c>
      <c r="U134" s="231"/>
      <c r="V134" s="262" t="e">
        <f>IF(C134="",NA(),MATCH($B134&amp;$C134,'[1]Smelter Look-up'!$J:$J,0))</f>
        <v>#N/A</v>
      </c>
      <c r="W134" s="263"/>
      <c r="X134" s="263">
        <f t="shared" si="11"/>
        <v>0</v>
      </c>
      <c r="Y134" s="263"/>
      <c r="Z134" s="263"/>
      <c r="AB134" s="265" t="str">
        <f t="shared" si="12"/>
        <v>TinCV Dua Sekawan</v>
      </c>
    </row>
    <row r="135" spans="1:28" s="264" customFormat="1" ht="25.5">
      <c r="A135" s="207" t="s">
        <v>15705</v>
      </c>
      <c r="B135" s="208" t="e">
        <v>#N/A</v>
      </c>
      <c r="C135" s="212" t="s">
        <v>15706</v>
      </c>
      <c r="D135" s="270"/>
      <c r="E135" s="208" t="s">
        <v>1105</v>
      </c>
      <c r="F135" s="208" t="s">
        <v>15705</v>
      </c>
      <c r="G135" s="208" t="s">
        <v>13320</v>
      </c>
      <c r="H135" s="209">
        <v>0</v>
      </c>
      <c r="I135" s="210" t="s">
        <v>15248</v>
      </c>
      <c r="J135" s="210" t="s">
        <v>12931</v>
      </c>
      <c r="K135" s="260"/>
      <c r="L135" s="260"/>
      <c r="M135" s="260"/>
      <c r="N135" s="260"/>
      <c r="O135" s="260"/>
      <c r="P135" s="211"/>
      <c r="Q135" s="261"/>
      <c r="R135" s="208" t="s">
        <v>15668</v>
      </c>
      <c r="S135" s="215" t="e">
        <f t="shared" ca="1" si="10"/>
        <v>#N/A</v>
      </c>
      <c r="T135" s="215" t="e">
        <f ca="1">IF(B135="","",IF(ISERROR(MATCH($J135,[1]SorP!$B$1:$B$6230,0)),"",INDIRECT("'SorP'!$A$"&amp;MATCH($J135,[1]SorP!$B$1:$B$6230,0))))</f>
        <v>#N/A</v>
      </c>
      <c r="U135" s="231"/>
      <c r="V135" s="262" t="e">
        <f>IF(C135="",NA(),MATCH($B135&amp;$C135,'[1]Smelter Look-up'!$J:$J,0))</f>
        <v>#N/A</v>
      </c>
      <c r="W135" s="263"/>
      <c r="X135" s="263">
        <f t="shared" si="11"/>
        <v>0</v>
      </c>
      <c r="Y135" s="263"/>
      <c r="Z135" s="263"/>
      <c r="AB135" s="265" t="e">
        <f t="shared" si="12"/>
        <v>#N/A</v>
      </c>
    </row>
    <row r="136" spans="1:28" s="264" customFormat="1" ht="76.5">
      <c r="A136" s="207" t="s">
        <v>1828</v>
      </c>
      <c r="B136" s="208" t="s">
        <v>1131</v>
      </c>
      <c r="C136" s="212" t="s">
        <v>12513</v>
      </c>
      <c r="D136" s="270"/>
      <c r="E136" s="208" t="s">
        <v>1096</v>
      </c>
      <c r="F136" s="208" t="s">
        <v>1828</v>
      </c>
      <c r="G136" s="208" t="s">
        <v>13320</v>
      </c>
      <c r="H136" s="209">
        <v>0</v>
      </c>
      <c r="I136" s="210" t="s">
        <v>1731</v>
      </c>
      <c r="J136" s="210" t="s">
        <v>1770</v>
      </c>
      <c r="K136" s="260"/>
      <c r="L136" s="260"/>
      <c r="M136" s="260"/>
      <c r="N136" s="260"/>
      <c r="O136" s="260"/>
      <c r="P136" s="211"/>
      <c r="Q136" s="261"/>
      <c r="R136" s="208" t="s">
        <v>12513</v>
      </c>
      <c r="S136" s="215" t="str">
        <f t="shared" ca="1" si="10"/>
        <v>BR</v>
      </c>
      <c r="T136" s="215" t="str">
        <f ca="1">IF(B136="","",IF(ISERROR(MATCH($J136,[1]SorP!$B$1:$B$6230,0)),"",INDIRECT("'SorP'!$A$"&amp;MATCH($J136,[1]SorP!$B$1:$B$6230,0))))</f>
        <v>BR-CE</v>
      </c>
      <c r="U136" s="231"/>
      <c r="V136" s="262">
        <f>IF(C136="",NA(),MATCH($B136&amp;$C136,'[1]Smelter Look-up'!$J:$J,0))</f>
        <v>495</v>
      </c>
      <c r="W136" s="263"/>
      <c r="X136" s="263">
        <f t="shared" si="11"/>
        <v>0</v>
      </c>
      <c r="Y136" s="263"/>
      <c r="Z136" s="263"/>
      <c r="AB136" s="265" t="str">
        <f t="shared" si="12"/>
        <v>TinResind Industria e Comercio Ltda.</v>
      </c>
    </row>
    <row r="137" spans="1:28" s="264" customFormat="1" ht="51">
      <c r="A137" s="207" t="s">
        <v>1829</v>
      </c>
      <c r="B137" s="208" t="s">
        <v>1131</v>
      </c>
      <c r="C137" s="212" t="s">
        <v>13012</v>
      </c>
      <c r="D137" s="270"/>
      <c r="E137" s="208" t="s">
        <v>1095</v>
      </c>
      <c r="F137" s="208" t="s">
        <v>1829</v>
      </c>
      <c r="G137" s="208" t="s">
        <v>13320</v>
      </c>
      <c r="H137" s="209">
        <v>0</v>
      </c>
      <c r="I137" s="210" t="s">
        <v>1830</v>
      </c>
      <c r="J137" s="210" t="s">
        <v>3177</v>
      </c>
      <c r="K137" s="260"/>
      <c r="L137" s="260"/>
      <c r="M137" s="260"/>
      <c r="N137" s="260"/>
      <c r="O137" s="260"/>
      <c r="P137" s="211"/>
      <c r="Q137" s="261"/>
      <c r="R137" s="208" t="s">
        <v>13012</v>
      </c>
      <c r="S137" s="215" t="str">
        <f t="shared" ca="1" si="10"/>
        <v>BE</v>
      </c>
      <c r="T137" s="215" t="str">
        <f ca="1">IF(B137="","",IF(ISERROR(MATCH($J137,[1]SorP!$B$1:$B$6230,0)),"",INDIRECT("'SorP'!$A$"&amp;MATCH($J137,[1]SorP!$B$1:$B$6230,0))))</f>
        <v>BE-WLG</v>
      </c>
      <c r="U137" s="231"/>
      <c r="V137" s="262">
        <f>IF(C137="",NA(),MATCH($B137&amp;$C137,'[1]Smelter Look-up'!$J:$J,0))</f>
        <v>454</v>
      </c>
      <c r="W137" s="263"/>
      <c r="X137" s="263">
        <f t="shared" si="11"/>
        <v>0</v>
      </c>
      <c r="Y137" s="263"/>
      <c r="Z137" s="263"/>
      <c r="AB137" s="265" t="str">
        <f t="shared" si="12"/>
        <v>TinMetallo Belgium N.V.</v>
      </c>
    </row>
    <row r="138" spans="1:28" s="264" customFormat="1" ht="38.25">
      <c r="A138" s="207" t="s">
        <v>1831</v>
      </c>
      <c r="B138" s="208" t="s">
        <v>1131</v>
      </c>
      <c r="C138" s="212" t="s">
        <v>13013</v>
      </c>
      <c r="D138" s="270"/>
      <c r="E138" s="208" t="s">
        <v>1102</v>
      </c>
      <c r="F138" s="208" t="s">
        <v>1831</v>
      </c>
      <c r="G138" s="208" t="s">
        <v>13320</v>
      </c>
      <c r="H138" s="209">
        <v>0</v>
      </c>
      <c r="I138" s="210" t="s">
        <v>1832</v>
      </c>
      <c r="J138" s="210" t="s">
        <v>12491</v>
      </c>
      <c r="K138" s="260"/>
      <c r="L138" s="260"/>
      <c r="M138" s="260"/>
      <c r="N138" s="260"/>
      <c r="O138" s="260"/>
      <c r="P138" s="211"/>
      <c r="Q138" s="261"/>
      <c r="R138" s="208" t="s">
        <v>13013</v>
      </c>
      <c r="S138" s="215" t="str">
        <f t="shared" ca="1" si="10"/>
        <v>ES</v>
      </c>
      <c r="T138" s="215" t="str">
        <f ca="1">IF(B138="","",IF(ISERROR(MATCH($J138,[1]SorP!$B$1:$B$6230,0)),"",INDIRECT("'SorP'!$A$"&amp;MATCH($J138,[1]SorP!$B$1:$B$6230,0))))</f>
        <v>ES-TE</v>
      </c>
      <c r="U138" s="231"/>
      <c r="V138" s="262">
        <f>IF(C138="",NA(),MATCH($B138&amp;$C138,'[1]Smelter Look-up'!$J:$J,0))</f>
        <v>455</v>
      </c>
      <c r="W138" s="263"/>
      <c r="X138" s="263">
        <f t="shared" si="11"/>
        <v>0</v>
      </c>
      <c r="Y138" s="263"/>
      <c r="Z138" s="263"/>
      <c r="AB138" s="265" t="str">
        <f t="shared" si="12"/>
        <v>TinMetallo Spain S.L.U.</v>
      </c>
    </row>
    <row r="139" spans="1:28" s="264" customFormat="1" ht="51">
      <c r="A139" s="207" t="s">
        <v>15707</v>
      </c>
      <c r="B139" s="208" t="s">
        <v>1131</v>
      </c>
      <c r="C139" s="212" t="s">
        <v>15708</v>
      </c>
      <c r="D139" s="270"/>
      <c r="E139" s="208" t="s">
        <v>1105</v>
      </c>
      <c r="F139" s="208" t="s">
        <v>15707</v>
      </c>
      <c r="G139" s="208" t="s">
        <v>13320</v>
      </c>
      <c r="H139" s="209">
        <v>0</v>
      </c>
      <c r="I139" s="210" t="s">
        <v>15709</v>
      </c>
      <c r="J139" s="210" t="s">
        <v>12931</v>
      </c>
      <c r="K139" s="260"/>
      <c r="L139" s="260"/>
      <c r="M139" s="260"/>
      <c r="N139" s="260"/>
      <c r="O139" s="260"/>
      <c r="P139" s="211"/>
      <c r="Q139" s="261"/>
      <c r="R139" s="208" t="s">
        <v>15668</v>
      </c>
      <c r="S139" s="215" t="str">
        <f t="shared" ca="1" si="10"/>
        <v>ID</v>
      </c>
      <c r="T139" s="215" t="str">
        <f ca="1">IF(B139="","",IF(ISERROR(MATCH($J139,[1]SorP!$B$1:$B$6230,0)),"",INDIRECT("'SorP'!$A$"&amp;MATCH($J139,[1]SorP!$B$1:$B$6230,0))))</f>
        <v>ID-PP</v>
      </c>
      <c r="U139" s="231"/>
      <c r="V139" s="262" t="e">
        <f>IF(C139="",NA(),MATCH($B139&amp;$C139,'[1]Smelter Look-up'!$J:$J,0))</f>
        <v>#N/A</v>
      </c>
      <c r="W139" s="263"/>
      <c r="X139" s="263">
        <f t="shared" si="11"/>
        <v>0</v>
      </c>
      <c r="Y139" s="263"/>
      <c r="Z139" s="263"/>
      <c r="AB139" s="265" t="str">
        <f t="shared" si="12"/>
        <v>TinPT Bangka Prima Tin</v>
      </c>
    </row>
    <row r="140" spans="1:28" s="264" customFormat="1" ht="51">
      <c r="A140" s="207" t="s">
        <v>15604</v>
      </c>
      <c r="B140" s="208" t="s">
        <v>1131</v>
      </c>
      <c r="C140" s="212" t="s">
        <v>15603</v>
      </c>
      <c r="D140" s="270"/>
      <c r="E140" s="208" t="s">
        <v>1105</v>
      </c>
      <c r="F140" s="208" t="s">
        <v>15604</v>
      </c>
      <c r="G140" s="208" t="s">
        <v>13320</v>
      </c>
      <c r="H140" s="209">
        <v>0</v>
      </c>
      <c r="I140" s="210" t="s">
        <v>15605</v>
      </c>
      <c r="J140" s="210" t="s">
        <v>12931</v>
      </c>
      <c r="K140" s="260"/>
      <c r="L140" s="260"/>
      <c r="M140" s="260"/>
      <c r="N140" s="260"/>
      <c r="O140" s="260"/>
      <c r="P140" s="211"/>
      <c r="Q140" s="261"/>
      <c r="R140" s="208" t="s">
        <v>15668</v>
      </c>
      <c r="S140" s="215" t="str">
        <f t="shared" ca="1" si="10"/>
        <v>ID</v>
      </c>
      <c r="T140" s="215" t="str">
        <f ca="1">IF(B140="","",IF(ISERROR(MATCH($J140,[1]SorP!$B$1:$B$6230,0)),"",INDIRECT("'SorP'!$A$"&amp;MATCH($J140,[1]SorP!$B$1:$B$6230,0))))</f>
        <v>ID-PP</v>
      </c>
      <c r="U140" s="231"/>
      <c r="V140" s="262" t="e">
        <f>IF(C140="",NA(),MATCH($B140&amp;$C140,'[1]Smelter Look-up'!$J:$J,0))</f>
        <v>#N/A</v>
      </c>
      <c r="W140" s="263"/>
      <c r="X140" s="263">
        <f t="shared" si="11"/>
        <v>0</v>
      </c>
      <c r="Y140" s="263"/>
      <c r="Z140" s="263"/>
      <c r="AB140" s="265" t="str">
        <f t="shared" si="12"/>
        <v>TinPT Sukses Inti Makmur</v>
      </c>
    </row>
    <row r="141" spans="1:28" s="264" customFormat="1" ht="51">
      <c r="A141" s="207" t="s">
        <v>15710</v>
      </c>
      <c r="B141" s="208" t="s">
        <v>1131</v>
      </c>
      <c r="C141" s="212" t="s">
        <v>15711</v>
      </c>
      <c r="D141" s="270"/>
      <c r="E141" s="208" t="s">
        <v>1105</v>
      </c>
      <c r="F141" s="208" t="s">
        <v>15710</v>
      </c>
      <c r="G141" s="208" t="s">
        <v>13320</v>
      </c>
      <c r="H141" s="209">
        <v>0</v>
      </c>
      <c r="I141" s="210" t="s">
        <v>1779</v>
      </c>
      <c r="J141" s="210" t="s">
        <v>12931</v>
      </c>
      <c r="K141" s="260"/>
      <c r="L141" s="260"/>
      <c r="M141" s="260"/>
      <c r="N141" s="260"/>
      <c r="O141" s="260"/>
      <c r="P141" s="211"/>
      <c r="Q141" s="261"/>
      <c r="R141" s="208" t="s">
        <v>15668</v>
      </c>
      <c r="S141" s="215" t="str">
        <f t="shared" ca="1" si="10"/>
        <v>ID</v>
      </c>
      <c r="T141" s="215" t="str">
        <f ca="1">IF(B141="","",IF(ISERROR(MATCH($J141,[1]SorP!$B$1:$B$6230,0)),"",INDIRECT("'SorP'!$A$"&amp;MATCH($J141,[1]SorP!$B$1:$B$6230,0))))</f>
        <v>ID-PP</v>
      </c>
      <c r="U141" s="231"/>
      <c r="V141" s="262" t="e">
        <f>IF(C141="",NA(),MATCH($B141&amp;$C141,'[1]Smelter Look-up'!$J:$J,0))</f>
        <v>#N/A</v>
      </c>
      <c r="W141" s="263"/>
      <c r="X141" s="263">
        <f t="shared" si="11"/>
        <v>0</v>
      </c>
      <c r="Y141" s="263"/>
      <c r="Z141" s="263"/>
      <c r="AB141" s="265" t="str">
        <f t="shared" si="12"/>
        <v>TinPT Kijang Jaya Mandiri</v>
      </c>
    </row>
    <row r="142" spans="1:28" s="264" customFormat="1" ht="89.25">
      <c r="A142" s="207" t="s">
        <v>13890</v>
      </c>
      <c r="B142" s="208" t="s">
        <v>1131</v>
      </c>
      <c r="C142" s="212" t="s">
        <v>13889</v>
      </c>
      <c r="D142" s="270"/>
      <c r="E142" s="208" t="s">
        <v>892</v>
      </c>
      <c r="F142" s="208" t="s">
        <v>13890</v>
      </c>
      <c r="G142" s="208" t="s">
        <v>13320</v>
      </c>
      <c r="H142" s="209">
        <v>0</v>
      </c>
      <c r="I142" s="210" t="s">
        <v>13916</v>
      </c>
      <c r="J142" s="210" t="s">
        <v>12213</v>
      </c>
      <c r="K142" s="260"/>
      <c r="L142" s="260"/>
      <c r="M142" s="260"/>
      <c r="N142" s="260"/>
      <c r="O142" s="260"/>
      <c r="P142" s="211"/>
      <c r="Q142" s="261"/>
      <c r="R142" s="208" t="s">
        <v>13889</v>
      </c>
      <c r="S142" s="215" t="str">
        <f t="shared" ca="1" si="10"/>
        <v>VN</v>
      </c>
      <c r="T142" s="215" t="str">
        <f ca="1">IF(B142="","",IF(ISERROR(MATCH($J142,[1]SorP!$B$1:$B$6230,0)),"",INDIRECT("'SorP'!$A$"&amp;MATCH($J142,[1]SorP!$B$1:$B$6230,0))))</f>
        <v>VN-06</v>
      </c>
      <c r="U142" s="231"/>
      <c r="V142" s="262">
        <f>IF(C142="",NA(),MATCH($B142&amp;$C142,'[1]Smelter Look-up'!$J:$J,0))</f>
        <v>501</v>
      </c>
      <c r="W142" s="263"/>
      <c r="X142" s="263">
        <f t="shared" si="11"/>
        <v>0</v>
      </c>
      <c r="Y142" s="263"/>
      <c r="Z142" s="263"/>
      <c r="AB142" s="265" t="str">
        <f t="shared" si="12"/>
        <v>TinThai Nguyen Mining and Metallurgy Co., Ltd.</v>
      </c>
    </row>
    <row r="143" spans="1:28" s="264" customFormat="1" ht="51">
      <c r="A143" s="207" t="s">
        <v>15213</v>
      </c>
      <c r="B143" s="208" t="s">
        <v>1131</v>
      </c>
      <c r="C143" s="212" t="s">
        <v>15212</v>
      </c>
      <c r="D143" s="270"/>
      <c r="E143" s="208" t="s">
        <v>1105</v>
      </c>
      <c r="F143" s="208" t="s">
        <v>15213</v>
      </c>
      <c r="G143" s="208" t="s">
        <v>13320</v>
      </c>
      <c r="H143" s="209">
        <v>0</v>
      </c>
      <c r="I143" s="210" t="s">
        <v>15253</v>
      </c>
      <c r="J143" s="210" t="s">
        <v>12931</v>
      </c>
      <c r="K143" s="260"/>
      <c r="L143" s="260"/>
      <c r="M143" s="260"/>
      <c r="N143" s="260"/>
      <c r="O143" s="260"/>
      <c r="P143" s="211"/>
      <c r="Q143" s="261"/>
      <c r="R143" s="208" t="s">
        <v>15212</v>
      </c>
      <c r="S143" s="215" t="str">
        <f t="shared" ca="1" si="10"/>
        <v>ID</v>
      </c>
      <c r="T143" s="215" t="str">
        <f ca="1">IF(B143="","",IF(ISERROR(MATCH($J143,[1]SorP!$B$1:$B$6230,0)),"",INDIRECT("'SorP'!$A$"&amp;MATCH($J143,[1]SorP!$B$1:$B$6230,0))))</f>
        <v>ID-PP</v>
      </c>
      <c r="U143" s="231"/>
      <c r="V143" s="262">
        <f>IF(C143="",NA(),MATCH($B143&amp;$C143,'[1]Smelter Look-up'!$J:$J,0))</f>
        <v>481</v>
      </c>
      <c r="W143" s="263"/>
      <c r="X143" s="263">
        <f t="shared" si="11"/>
        <v>0</v>
      </c>
      <c r="Y143" s="263"/>
      <c r="Z143" s="263"/>
      <c r="AB143" s="265" t="str">
        <f t="shared" si="12"/>
        <v>TinPT Menara Cipta Mulia</v>
      </c>
    </row>
    <row r="144" spans="1:28" s="264" customFormat="1" ht="76.5">
      <c r="A144" s="207" t="s">
        <v>2298</v>
      </c>
      <c r="B144" s="208" t="s">
        <v>1131</v>
      </c>
      <c r="C144" s="212" t="s">
        <v>2297</v>
      </c>
      <c r="D144" s="270"/>
      <c r="E144" s="208" t="s">
        <v>1100</v>
      </c>
      <c r="F144" s="208" t="s">
        <v>2298</v>
      </c>
      <c r="G144" s="208" t="s">
        <v>13320</v>
      </c>
      <c r="H144" s="209">
        <v>0</v>
      </c>
      <c r="I144" s="210" t="s">
        <v>1786</v>
      </c>
      <c r="J144" s="210" t="s">
        <v>13699</v>
      </c>
      <c r="K144" s="260"/>
      <c r="L144" s="260"/>
      <c r="M144" s="260"/>
      <c r="N144" s="260"/>
      <c r="O144" s="260"/>
      <c r="P144" s="211"/>
      <c r="Q144" s="261"/>
      <c r="R144" s="208" t="s">
        <v>2297</v>
      </c>
      <c r="S144" s="215" t="str">
        <f t="shared" ca="1" si="10"/>
        <v>CN</v>
      </c>
      <c r="T144" s="215" t="str">
        <f ca="1">IF(B144="","",IF(ISERROR(MATCH($J144,[1]SorP!$B$1:$B$6230,0)),"",INDIRECT("'SorP'!$A$"&amp;MATCH($J144,[1]SorP!$B$1:$B$6230,0))))</f>
        <v>CN-SD</v>
      </c>
      <c r="U144" s="231"/>
      <c r="V144" s="262">
        <f>IF(C144="",NA(),MATCH($B144&amp;$C144,'[1]Smelter Look-up'!$J:$J,0))</f>
        <v>437</v>
      </c>
      <c r="W144" s="263"/>
      <c r="X144" s="263">
        <f t="shared" si="11"/>
        <v>0</v>
      </c>
      <c r="Y144" s="263"/>
      <c r="Z144" s="263"/>
      <c r="AB144" s="265" t="str">
        <f t="shared" si="12"/>
        <v>TinHuiChang Hill Tin Industry Co., Ltd.</v>
      </c>
    </row>
    <row r="145" spans="1:28" s="264" customFormat="1" ht="89.25">
      <c r="A145" s="207" t="s">
        <v>15712</v>
      </c>
      <c r="B145" s="208" t="s">
        <v>1131</v>
      </c>
      <c r="C145" s="212" t="s">
        <v>15713</v>
      </c>
      <c r="D145" s="270"/>
      <c r="E145" s="208" t="s">
        <v>1100</v>
      </c>
      <c r="F145" s="208" t="s">
        <v>15712</v>
      </c>
      <c r="G145" s="208" t="s">
        <v>13320</v>
      </c>
      <c r="H145" s="209">
        <v>0</v>
      </c>
      <c r="I145" s="210" t="s">
        <v>2470</v>
      </c>
      <c r="J145" s="210" t="s">
        <v>13708</v>
      </c>
      <c r="K145" s="260"/>
      <c r="L145" s="260"/>
      <c r="M145" s="260"/>
      <c r="N145" s="260"/>
      <c r="O145" s="260"/>
      <c r="P145" s="211"/>
      <c r="Q145" s="261"/>
      <c r="R145" s="208" t="s">
        <v>15713</v>
      </c>
      <c r="S145" s="215" t="str">
        <f t="shared" ca="1" si="10"/>
        <v>CN</v>
      </c>
      <c r="T145" s="215" t="str">
        <f ca="1">IF(B145="","",IF(ISERROR(MATCH($J145,[1]SorP!$B$1:$B$6230,0)),"",INDIRECT("'SorP'!$A$"&amp;MATCH($J145,[1]SorP!$B$1:$B$6230,0))))</f>
        <v>CN-XJ</v>
      </c>
      <c r="U145" s="231"/>
      <c r="V145" s="262">
        <f>IF(C145="",NA(),MATCH($B145&amp;$C145,'[1]Smelter Look-up'!$J:$J,0))</f>
        <v>425</v>
      </c>
      <c r="W145" s="263"/>
      <c r="X145" s="263">
        <f t="shared" si="11"/>
        <v>0</v>
      </c>
      <c r="Y145" s="263"/>
      <c r="Z145" s="263"/>
      <c r="AB145" s="265" t="str">
        <f t="shared" si="12"/>
        <v>TinGejiu Fengming Metallurgy Chemical Plant</v>
      </c>
    </row>
    <row r="146" spans="1:28" s="264" customFormat="1" ht="89.25">
      <c r="A146" s="207" t="s">
        <v>15714</v>
      </c>
      <c r="B146" s="208" t="s">
        <v>1131</v>
      </c>
      <c r="C146" s="212" t="s">
        <v>15715</v>
      </c>
      <c r="D146" s="270"/>
      <c r="E146" s="208" t="s">
        <v>1100</v>
      </c>
      <c r="F146" s="208" t="s">
        <v>15714</v>
      </c>
      <c r="G146" s="208" t="s">
        <v>13320</v>
      </c>
      <c r="H146" s="209">
        <v>0</v>
      </c>
      <c r="I146" s="210" t="s">
        <v>15716</v>
      </c>
      <c r="J146" s="210" t="s">
        <v>13683</v>
      </c>
      <c r="K146" s="260"/>
      <c r="L146" s="260"/>
      <c r="M146" s="260"/>
      <c r="N146" s="260"/>
      <c r="O146" s="260"/>
      <c r="P146" s="211"/>
      <c r="Q146" s="261"/>
      <c r="R146" s="208" t="s">
        <v>15668</v>
      </c>
      <c r="S146" s="215" t="str">
        <f t="shared" ca="1" si="10"/>
        <v>CN</v>
      </c>
      <c r="T146" s="215" t="str">
        <f ca="1">IF(B146="","",IF(ISERROR(MATCH($J146,[1]SorP!$B$1:$B$6230,0)),"",INDIRECT("'SorP'!$A$"&amp;MATCH($J146,[1]SorP!$B$1:$B$6230,0))))</f>
        <v>CN-FJ</v>
      </c>
      <c r="U146" s="231"/>
      <c r="V146" s="262" t="e">
        <f>IF(C146="",NA(),MATCH($B146&amp;$C146,'[1]Smelter Look-up'!$J:$J,0))</f>
        <v>#N/A</v>
      </c>
      <c r="W146" s="263"/>
      <c r="X146" s="263">
        <f t="shared" si="11"/>
        <v>0</v>
      </c>
      <c r="Y146" s="263"/>
      <c r="Z146" s="263"/>
      <c r="AB146" s="265" t="str">
        <f t="shared" si="12"/>
        <v>TinGuanyang Guida Nonferrous Metal Smelting Plant</v>
      </c>
    </row>
    <row r="147" spans="1:28" s="264" customFormat="1" ht="38.25">
      <c r="A147" s="207" t="s">
        <v>15717</v>
      </c>
      <c r="B147" s="208" t="s">
        <v>1131</v>
      </c>
      <c r="C147" s="212" t="s">
        <v>1864</v>
      </c>
      <c r="D147" s="270" t="s">
        <v>15718</v>
      </c>
      <c r="E147" s="208" t="s">
        <v>1105</v>
      </c>
      <c r="F147" s="208" t="s">
        <v>15717</v>
      </c>
      <c r="G147" s="208" t="s">
        <v>13320</v>
      </c>
      <c r="H147" s="209">
        <v>0</v>
      </c>
      <c r="I147" s="210">
        <v>0</v>
      </c>
      <c r="J147" s="210">
        <v>0</v>
      </c>
      <c r="K147" s="260"/>
      <c r="L147" s="260"/>
      <c r="M147" s="260"/>
      <c r="N147" s="260"/>
      <c r="O147" s="260"/>
      <c r="P147" s="211"/>
      <c r="Q147" s="261"/>
      <c r="R147" s="208" t="s">
        <v>15668</v>
      </c>
      <c r="S147" s="215" t="str">
        <f t="shared" ca="1" si="10"/>
        <v>ID</v>
      </c>
      <c r="T147" s="215" t="str">
        <f ca="1">IF(B147="","",IF(ISERROR(MATCH($J147,[1]SorP!$B$1:$B$6230,0)),"",INDIRECT("'SorP'!$A$"&amp;MATCH($J147,[1]SorP!$B$1:$B$6230,0))))</f>
        <v/>
      </c>
      <c r="U147" s="231"/>
      <c r="V147" s="262">
        <f>IF(C147="",NA(),MATCH($B147&amp;$C147,'[1]Smelter Look-up'!$J:$J,0))</f>
        <v>531</v>
      </c>
      <c r="W147" s="263"/>
      <c r="X147" s="263">
        <f t="shared" si="11"/>
        <v>0</v>
      </c>
      <c r="Y147" s="263"/>
      <c r="Z147" s="263"/>
      <c r="AB147" s="265" t="str">
        <f t="shared" si="12"/>
        <v>TinSmelter not listed</v>
      </c>
    </row>
    <row r="148" spans="1:28" s="264" customFormat="1" ht="102">
      <c r="A148" s="207" t="s">
        <v>2553</v>
      </c>
      <c r="B148" s="208" t="s">
        <v>1131</v>
      </c>
      <c r="C148" s="212" t="s">
        <v>2552</v>
      </c>
      <c r="D148" s="270"/>
      <c r="E148" s="208" t="s">
        <v>1100</v>
      </c>
      <c r="F148" s="208" t="s">
        <v>2553</v>
      </c>
      <c r="G148" s="208" t="s">
        <v>13320</v>
      </c>
      <c r="H148" s="209">
        <v>0</v>
      </c>
      <c r="I148" s="210" t="s">
        <v>1838</v>
      </c>
      <c r="J148" s="210" t="s">
        <v>13704</v>
      </c>
      <c r="K148" s="260"/>
      <c r="L148" s="260"/>
      <c r="M148" s="260"/>
      <c r="N148" s="260"/>
      <c r="O148" s="260"/>
      <c r="P148" s="211"/>
      <c r="Q148" s="261"/>
      <c r="R148" s="208" t="s">
        <v>2552</v>
      </c>
      <c r="S148" s="215" t="str">
        <f t="shared" ca="1" si="10"/>
        <v>CN</v>
      </c>
      <c r="T148" s="215" t="str">
        <f ca="1">IF(B148="","",IF(ISERROR(MATCH($J148,[1]SorP!$B$1:$B$6230,0)),"",INDIRECT("'SorP'!$A$"&amp;MATCH($J148,[1]SorP!$B$1:$B$6230,0))))</f>
        <v>CN-ZJ</v>
      </c>
      <c r="U148" s="231"/>
      <c r="V148" s="262">
        <f>IF(C148="",NA(),MATCH($B148&amp;$C148,'[1]Smelter Look-up'!$J:$J,0))</f>
        <v>434</v>
      </c>
      <c r="W148" s="263"/>
      <c r="X148" s="263">
        <f t="shared" si="11"/>
        <v>0</v>
      </c>
      <c r="Y148" s="263"/>
      <c r="Z148" s="263"/>
      <c r="AB148" s="265" t="str">
        <f t="shared" si="12"/>
        <v>TinGuangdong Hanhe Non-Ferrous Metal Co., Ltd.</v>
      </c>
    </row>
    <row r="149" spans="1:28" s="264" customFormat="1" ht="89.25">
      <c r="A149" s="207" t="s">
        <v>13010</v>
      </c>
      <c r="B149" s="208" t="s">
        <v>1131</v>
      </c>
      <c r="C149" s="212" t="s">
        <v>13009</v>
      </c>
      <c r="D149" s="270"/>
      <c r="E149" s="208" t="s">
        <v>1100</v>
      </c>
      <c r="F149" s="208" t="s">
        <v>13010</v>
      </c>
      <c r="G149" s="208" t="s">
        <v>13320</v>
      </c>
      <c r="H149" s="209">
        <v>0</v>
      </c>
      <c r="I149" s="210" t="s">
        <v>13028</v>
      </c>
      <c r="J149" s="210" t="s">
        <v>13682</v>
      </c>
      <c r="K149" s="260"/>
      <c r="L149" s="260"/>
      <c r="M149" s="260"/>
      <c r="N149" s="260"/>
      <c r="O149" s="260"/>
      <c r="P149" s="211"/>
      <c r="Q149" s="261"/>
      <c r="R149" s="208" t="s">
        <v>13009</v>
      </c>
      <c r="S149" s="215" t="str">
        <f t="shared" ca="1" si="10"/>
        <v>CN</v>
      </c>
      <c r="T149" s="215" t="str">
        <f ca="1">IF(B149="","",IF(ISERROR(MATCH($J149,[1]SorP!$B$1:$B$6230,0)),"",INDIRECT("'SorP'!$A$"&amp;MATCH($J149,[1]SorP!$B$1:$B$6230,0))))</f>
        <v>CN-AH</v>
      </c>
      <c r="U149" s="231"/>
      <c r="V149" s="262">
        <f>IF(C149="",NA(),MATCH($B149&amp;$C149,'[1]Smelter Look-up'!$J:$J,0))</f>
        <v>393</v>
      </c>
      <c r="W149" s="263"/>
      <c r="X149" s="263">
        <f t="shared" si="11"/>
        <v>0</v>
      </c>
      <c r="Y149" s="263"/>
      <c r="Z149" s="263"/>
      <c r="AB149" s="265" t="str">
        <f t="shared" si="12"/>
        <v>TinChifeng Dajingzi Tin Industry Co., Ltd.</v>
      </c>
    </row>
    <row r="150" spans="1:28" s="264" customFormat="1" ht="51">
      <c r="A150" s="207" t="s">
        <v>14119</v>
      </c>
      <c r="B150" s="208" t="s">
        <v>1131</v>
      </c>
      <c r="C150" s="212" t="s">
        <v>13016</v>
      </c>
      <c r="D150" s="270"/>
      <c r="E150" s="208" t="s">
        <v>1105</v>
      </c>
      <c r="F150" s="208" t="s">
        <v>14119</v>
      </c>
      <c r="G150" s="208" t="s">
        <v>13320</v>
      </c>
      <c r="H150" s="209">
        <v>0</v>
      </c>
      <c r="I150" s="210" t="s">
        <v>15668</v>
      </c>
      <c r="J150" s="210" t="s">
        <v>12931</v>
      </c>
      <c r="K150" s="260"/>
      <c r="L150" s="260"/>
      <c r="M150" s="260"/>
      <c r="N150" s="260"/>
      <c r="O150" s="260"/>
      <c r="P150" s="211"/>
      <c r="Q150" s="261"/>
      <c r="R150" s="208" t="s">
        <v>13016</v>
      </c>
      <c r="S150" s="215" t="str">
        <f t="shared" ca="1" si="10"/>
        <v>ID</v>
      </c>
      <c r="T150" s="215" t="str">
        <f ca="1">IF(B150="","",IF(ISERROR(MATCH($J150,[1]SorP!$B$1:$B$6230,0)),"",INDIRECT("'SorP'!$A$"&amp;MATCH($J150,[1]SorP!$B$1:$B$6230,0))))</f>
        <v>ID-PP</v>
      </c>
      <c r="U150" s="231"/>
      <c r="V150" s="262">
        <f>IF(C150="",NA(),MATCH($B150&amp;$C150,'[1]Smelter Look-up'!$J:$J,0))</f>
        <v>479</v>
      </c>
      <c r="W150" s="263"/>
      <c r="X150" s="263">
        <f t="shared" si="11"/>
        <v>0</v>
      </c>
      <c r="Y150" s="263"/>
      <c r="Z150" s="263"/>
      <c r="AB150" s="265" t="str">
        <f t="shared" si="12"/>
        <v>TinPT Bangka Serumpun</v>
      </c>
    </row>
    <row r="151" spans="1:28" s="264" customFormat="1" ht="51">
      <c r="A151" s="207" t="s">
        <v>13264</v>
      </c>
      <c r="B151" s="208" t="s">
        <v>1131</v>
      </c>
      <c r="C151" s="212" t="s">
        <v>13263</v>
      </c>
      <c r="D151" s="270"/>
      <c r="E151" s="208" t="s">
        <v>2456</v>
      </c>
      <c r="F151" s="208" t="s">
        <v>13264</v>
      </c>
      <c r="G151" s="208" t="s">
        <v>13320</v>
      </c>
      <c r="H151" s="209">
        <v>0</v>
      </c>
      <c r="I151" s="210" t="s">
        <v>13265</v>
      </c>
      <c r="J151" s="210" t="s">
        <v>1748</v>
      </c>
      <c r="K151" s="260"/>
      <c r="L151" s="260"/>
      <c r="M151" s="260"/>
      <c r="N151" s="260"/>
      <c r="O151" s="260"/>
      <c r="P151" s="211"/>
      <c r="Q151" s="261"/>
      <c r="R151" s="208" t="s">
        <v>13263</v>
      </c>
      <c r="S151" s="215" t="str">
        <f t="shared" ca="1" si="10"/>
        <v>US</v>
      </c>
      <c r="T151" s="215" t="str">
        <f ca="1">IF(B151="","",IF(ISERROR(MATCH($J151,[1]SorP!$B$1:$B$6230,0)),"",INDIRECT("'SorP'!$A$"&amp;MATCH($J151,[1]SorP!$B$1:$B$6230,0))))</f>
        <v>US-PA</v>
      </c>
      <c r="U151" s="231"/>
      <c r="V151" s="262">
        <f>IF(C151="",NA(),MATCH($B151&amp;$C151,'[1]Smelter Look-up'!$J:$J,0))</f>
        <v>507</v>
      </c>
      <c r="W151" s="263"/>
      <c r="X151" s="263">
        <f t="shared" si="11"/>
        <v>0</v>
      </c>
      <c r="Y151" s="263"/>
      <c r="Z151" s="263"/>
      <c r="AB151" s="265" t="str">
        <f t="shared" si="12"/>
        <v>TinTin Technology &amp; Refining</v>
      </c>
    </row>
    <row r="152" spans="1:28" s="264" customFormat="1" ht="51">
      <c r="A152" s="207" t="s">
        <v>15217</v>
      </c>
      <c r="B152" s="208" t="s">
        <v>1131</v>
      </c>
      <c r="C152" s="212" t="s">
        <v>15216</v>
      </c>
      <c r="D152" s="270"/>
      <c r="E152" s="208" t="s">
        <v>1105</v>
      </c>
      <c r="F152" s="208" t="s">
        <v>15217</v>
      </c>
      <c r="G152" s="208" t="s">
        <v>13320</v>
      </c>
      <c r="H152" s="209">
        <v>0</v>
      </c>
      <c r="I152" s="210" t="s">
        <v>15254</v>
      </c>
      <c r="J152" s="210" t="s">
        <v>12931</v>
      </c>
      <c r="K152" s="260"/>
      <c r="L152" s="260"/>
      <c r="M152" s="260"/>
      <c r="N152" s="260"/>
      <c r="O152" s="260"/>
      <c r="P152" s="211"/>
      <c r="Q152" s="261"/>
      <c r="R152" s="208" t="s">
        <v>15216</v>
      </c>
      <c r="S152" s="215" t="str">
        <f t="shared" ca="1" si="10"/>
        <v>ID</v>
      </c>
      <c r="T152" s="215" t="str">
        <f ca="1">IF(B152="","",IF(ISERROR(MATCH($J152,[1]SorP!$B$1:$B$6230,0)),"",INDIRECT("'SorP'!$A$"&amp;MATCH($J152,[1]SorP!$B$1:$B$6230,0))))</f>
        <v>ID-PP</v>
      </c>
      <c r="U152" s="231"/>
      <c r="V152" s="262">
        <f>IF(C152="",NA(),MATCH($B152&amp;$C152,'[1]Smelter Look-up'!$J:$J,0))</f>
        <v>485</v>
      </c>
      <c r="W152" s="263"/>
      <c r="X152" s="263">
        <f t="shared" si="11"/>
        <v>0</v>
      </c>
      <c r="Y152" s="263"/>
      <c r="Z152" s="263"/>
      <c r="AB152" s="265" t="str">
        <f t="shared" si="12"/>
        <v>TinPT Rajawali Rimba Perkasa</v>
      </c>
    </row>
    <row r="153" spans="1:28" s="264" customFormat="1" ht="38.25">
      <c r="A153" s="207" t="s">
        <v>792</v>
      </c>
      <c r="B153" s="208" t="s">
        <v>1133</v>
      </c>
      <c r="C153" s="212" t="s">
        <v>13893</v>
      </c>
      <c r="D153" s="270"/>
      <c r="E153" s="208" t="s">
        <v>1108</v>
      </c>
      <c r="F153" s="208" t="s">
        <v>792</v>
      </c>
      <c r="G153" s="208" t="s">
        <v>13320</v>
      </c>
      <c r="H153" s="209">
        <v>0</v>
      </c>
      <c r="I153" s="210" t="s">
        <v>2146</v>
      </c>
      <c r="J153" s="210" t="s">
        <v>2147</v>
      </c>
      <c r="K153" s="260"/>
      <c r="L153" s="260"/>
      <c r="M153" s="260"/>
      <c r="N153" s="260"/>
      <c r="O153" s="260"/>
      <c r="P153" s="211"/>
      <c r="Q153" s="261"/>
      <c r="R153" s="208" t="s">
        <v>13893</v>
      </c>
      <c r="S153" s="215" t="str">
        <f t="shared" ca="1" si="10"/>
        <v>JP</v>
      </c>
      <c r="T153" s="215" t="str">
        <f ca="1">IF(B153="","",IF(ISERROR(MATCH($J153,[1]SorP!$B$1:$B$6230,0)),"",INDIRECT("'SorP'!$A$"&amp;MATCH($J153,[1]SorP!$B$1:$B$6230,0))))</f>
        <v>JP-09</v>
      </c>
      <c r="U153" s="231"/>
      <c r="V153" s="262">
        <f>IF(C153="",NA(),MATCH($B153&amp;$C153,'[1]Smelter Look-up'!$J:$J,0))</f>
        <v>533</v>
      </c>
      <c r="W153" s="263"/>
      <c r="X153" s="263">
        <f t="shared" si="11"/>
        <v>0</v>
      </c>
      <c r="Y153" s="263"/>
      <c r="Z153" s="263"/>
      <c r="AB153" s="265" t="str">
        <f t="shared" si="12"/>
        <v>TungstenA.L.M.T. Corp.</v>
      </c>
    </row>
    <row r="154" spans="1:28" s="264" customFormat="1" ht="63.75">
      <c r="A154" s="207" t="s">
        <v>793</v>
      </c>
      <c r="B154" s="208" t="s">
        <v>1133</v>
      </c>
      <c r="C154" s="212" t="s">
        <v>148</v>
      </c>
      <c r="D154" s="270"/>
      <c r="E154" s="208" t="s">
        <v>2456</v>
      </c>
      <c r="F154" s="208" t="s">
        <v>793</v>
      </c>
      <c r="G154" s="208" t="s">
        <v>13320</v>
      </c>
      <c r="H154" s="209">
        <v>0</v>
      </c>
      <c r="I154" s="210" t="s">
        <v>1836</v>
      </c>
      <c r="J154" s="210" t="s">
        <v>1837</v>
      </c>
      <c r="K154" s="260"/>
      <c r="L154" s="260"/>
      <c r="M154" s="260"/>
      <c r="N154" s="260"/>
      <c r="O154" s="260"/>
      <c r="P154" s="211"/>
      <c r="Q154" s="261"/>
      <c r="R154" s="208" t="s">
        <v>148</v>
      </c>
      <c r="S154" s="215" t="str">
        <f t="shared" ca="1" si="10"/>
        <v>US</v>
      </c>
      <c r="T154" s="215" t="str">
        <f ca="1">IF(B154="","",IF(ISERROR(MATCH($J154,[1]SorP!$B$1:$B$6230,0)),"",INDIRECT("'SorP'!$A$"&amp;MATCH($J154,[1]SorP!$B$1:$B$6230,0))))</f>
        <v>US-AK</v>
      </c>
      <c r="U154" s="231"/>
      <c r="V154" s="262">
        <f>IF(C154="",NA(),MATCH($B154&amp;$C154,'[1]Smelter Look-up'!$J:$J,0))</f>
        <v>583</v>
      </c>
      <c r="W154" s="263"/>
      <c r="X154" s="263">
        <f t="shared" si="11"/>
        <v>0</v>
      </c>
      <c r="Y154" s="263"/>
      <c r="Z154" s="263"/>
      <c r="AB154" s="265" t="str">
        <f t="shared" si="12"/>
        <v>TungstenKennametal Huntsville</v>
      </c>
    </row>
    <row r="155" spans="1:28" s="264" customFormat="1" ht="89.25">
      <c r="A155" s="207" t="s">
        <v>794</v>
      </c>
      <c r="B155" s="208" t="s">
        <v>1133</v>
      </c>
      <c r="C155" s="212" t="s">
        <v>1380</v>
      </c>
      <c r="D155" s="270"/>
      <c r="E155" s="208" t="s">
        <v>1100</v>
      </c>
      <c r="F155" s="208" t="s">
        <v>794</v>
      </c>
      <c r="G155" s="208" t="s">
        <v>13320</v>
      </c>
      <c r="H155" s="209">
        <v>0</v>
      </c>
      <c r="I155" s="210" t="s">
        <v>1838</v>
      </c>
      <c r="J155" s="210" t="s">
        <v>13704</v>
      </c>
      <c r="K155" s="260"/>
      <c r="L155" s="260"/>
      <c r="M155" s="260"/>
      <c r="N155" s="260"/>
      <c r="O155" s="260"/>
      <c r="P155" s="211"/>
      <c r="Q155" s="261"/>
      <c r="R155" s="208" t="s">
        <v>1380</v>
      </c>
      <c r="S155" s="215" t="str">
        <f t="shared" ca="1" si="10"/>
        <v>CN</v>
      </c>
      <c r="T155" s="215" t="str">
        <f ca="1">IF(B155="","",IF(ISERROR(MATCH($J155,[1]SorP!$B$1:$B$6230,0)),"",INDIRECT("'SorP'!$A$"&amp;MATCH($J155,[1]SorP!$B$1:$B$6230,0))))</f>
        <v>CN-ZJ</v>
      </c>
      <c r="U155" s="231"/>
      <c r="V155" s="262">
        <f>IF(C155="",NA(),MATCH($B155&amp;$C155,'[1]Smelter Look-up'!$J:$J,0))</f>
        <v>562</v>
      </c>
      <c r="W155" s="263"/>
      <c r="X155" s="263">
        <f t="shared" si="11"/>
        <v>0</v>
      </c>
      <c r="Y155" s="263"/>
      <c r="Z155" s="263"/>
      <c r="AB155" s="265" t="str">
        <f t="shared" si="12"/>
        <v>TungstenGuangdong Xianglu Tungsten Co., Ltd.</v>
      </c>
    </row>
    <row r="156" spans="1:28" s="264" customFormat="1" ht="102">
      <c r="A156" s="207" t="s">
        <v>795</v>
      </c>
      <c r="B156" s="208" t="s">
        <v>1133</v>
      </c>
      <c r="C156" s="212" t="s">
        <v>1379</v>
      </c>
      <c r="D156" s="270"/>
      <c r="E156" s="208" t="s">
        <v>1100</v>
      </c>
      <c r="F156" s="208" t="s">
        <v>795</v>
      </c>
      <c r="G156" s="208" t="s">
        <v>13320</v>
      </c>
      <c r="H156" s="209">
        <v>0</v>
      </c>
      <c r="I156" s="210" t="s">
        <v>1786</v>
      </c>
      <c r="J156" s="210" t="s">
        <v>13699</v>
      </c>
      <c r="K156" s="260"/>
      <c r="L156" s="260"/>
      <c r="M156" s="260"/>
      <c r="N156" s="260"/>
      <c r="O156" s="260"/>
      <c r="P156" s="211"/>
      <c r="Q156" s="261"/>
      <c r="R156" s="208" t="s">
        <v>1379</v>
      </c>
      <c r="S156" s="215" t="str">
        <f t="shared" ca="1" si="10"/>
        <v>CN</v>
      </c>
      <c r="T156" s="215" t="str">
        <f ca="1">IF(B156="","",IF(ISERROR(MATCH($J156,[1]SorP!$B$1:$B$6230,0)),"",INDIRECT("'SorP'!$A$"&amp;MATCH($J156,[1]SorP!$B$1:$B$6230,0))))</f>
        <v>CN-SD</v>
      </c>
      <c r="U156" s="231"/>
      <c r="V156" s="262">
        <f>IF(C156="",NA(),MATCH($B156&amp;$C156,'[1]Smelter Look-up'!$J:$J,0))</f>
        <v>550</v>
      </c>
      <c r="W156" s="263"/>
      <c r="X156" s="263">
        <f t="shared" si="11"/>
        <v>0</v>
      </c>
      <c r="Y156" s="263"/>
      <c r="Z156" s="263"/>
      <c r="AB156" s="265" t="str">
        <f t="shared" si="12"/>
        <v>TungstenChongyi Zhangyuan Tungsten Co., Ltd.</v>
      </c>
    </row>
    <row r="157" spans="1:28" s="264" customFormat="1" ht="76.5">
      <c r="A157" s="207" t="s">
        <v>15719</v>
      </c>
      <c r="B157" s="208" t="s">
        <v>1133</v>
      </c>
      <c r="C157" s="212" t="s">
        <v>15720</v>
      </c>
      <c r="D157" s="270"/>
      <c r="E157" s="208" t="s">
        <v>1100</v>
      </c>
      <c r="F157" s="208" t="s">
        <v>15719</v>
      </c>
      <c r="G157" s="208" t="s">
        <v>13320</v>
      </c>
      <c r="H157" s="209">
        <v>0</v>
      </c>
      <c r="I157" s="210" t="s">
        <v>15721</v>
      </c>
      <c r="J157" s="210" t="s">
        <v>13698</v>
      </c>
      <c r="K157" s="260"/>
      <c r="L157" s="260"/>
      <c r="M157" s="260"/>
      <c r="N157" s="260"/>
      <c r="O157" s="260"/>
      <c r="P157" s="211"/>
      <c r="Q157" s="261"/>
      <c r="R157" s="208" t="s">
        <v>15668</v>
      </c>
      <c r="S157" s="215" t="str">
        <f t="shared" ca="1" si="10"/>
        <v>CN</v>
      </c>
      <c r="T157" s="215" t="str">
        <f ca="1">IF(B157="","",IF(ISERROR(MATCH($J157,[1]SorP!$B$1:$B$6230,0)),"",INDIRECT("'SorP'!$A$"&amp;MATCH($J157,[1]SorP!$B$1:$B$6230,0))))</f>
        <v>CN-SC</v>
      </c>
      <c r="U157" s="231"/>
      <c r="V157" s="262" t="e">
        <f>IF(C157="",NA(),MATCH($B157&amp;$C157,'[1]Smelter Look-up'!$J:$J,0))</f>
        <v>#N/A</v>
      </c>
      <c r="W157" s="263"/>
      <c r="X157" s="263">
        <f t="shared" si="11"/>
        <v>0</v>
      </c>
      <c r="Y157" s="263"/>
      <c r="Z157" s="263"/>
      <c r="AB157" s="265" t="str">
        <f t="shared" si="12"/>
        <v>TungstenFujian Jinxin Tungsten Co., Ltd.</v>
      </c>
    </row>
    <row r="158" spans="1:28" s="264" customFormat="1" ht="76.5">
      <c r="A158" s="207" t="s">
        <v>796</v>
      </c>
      <c r="B158" s="208" t="s">
        <v>1133</v>
      </c>
      <c r="C158" s="212" t="s">
        <v>1</v>
      </c>
      <c r="D158" s="270"/>
      <c r="E158" s="208" t="s">
        <v>2456</v>
      </c>
      <c r="F158" s="208" t="s">
        <v>796</v>
      </c>
      <c r="G158" s="208" t="s">
        <v>13320</v>
      </c>
      <c r="H158" s="209">
        <v>0</v>
      </c>
      <c r="I158" s="210" t="s">
        <v>1840</v>
      </c>
      <c r="J158" s="210" t="s">
        <v>1748</v>
      </c>
      <c r="K158" s="260"/>
      <c r="L158" s="260"/>
      <c r="M158" s="260"/>
      <c r="N158" s="260"/>
      <c r="O158" s="260"/>
      <c r="P158" s="211"/>
      <c r="Q158" s="261"/>
      <c r="R158" s="208" t="s">
        <v>1</v>
      </c>
      <c r="S158" s="215" t="str">
        <f t="shared" ca="1" si="10"/>
        <v>US</v>
      </c>
      <c r="T158" s="215" t="str">
        <f ca="1">IF(B158="","",IF(ISERROR(MATCH($J158,[1]SorP!$B$1:$B$6230,0)),"",INDIRECT("'SorP'!$A$"&amp;MATCH($J158,[1]SorP!$B$1:$B$6230,0))))</f>
        <v>US-PA</v>
      </c>
      <c r="U158" s="231"/>
      <c r="V158" s="262">
        <f>IF(C158="",NA(),MATCH($B158&amp;$C158,'[1]Smelter Look-up'!$J:$J,0))</f>
        <v>560</v>
      </c>
      <c r="W158" s="263"/>
      <c r="X158" s="263">
        <f t="shared" si="11"/>
        <v>0</v>
      </c>
      <c r="Y158" s="263"/>
      <c r="Z158" s="263"/>
      <c r="AB158" s="265" t="str">
        <f t="shared" si="12"/>
        <v>TungstenGlobal Tungsten &amp; Powders Corp.</v>
      </c>
    </row>
    <row r="159" spans="1:28" s="264" customFormat="1" ht="76.5">
      <c r="A159" s="207" t="s">
        <v>797</v>
      </c>
      <c r="B159" s="208" t="s">
        <v>1133</v>
      </c>
      <c r="C159" s="212" t="s">
        <v>2230</v>
      </c>
      <c r="D159" s="270"/>
      <c r="E159" s="208" t="s">
        <v>1100</v>
      </c>
      <c r="F159" s="208" t="s">
        <v>797</v>
      </c>
      <c r="G159" s="208" t="s">
        <v>13320</v>
      </c>
      <c r="H159" s="209">
        <v>0</v>
      </c>
      <c r="I159" s="210" t="s">
        <v>2148</v>
      </c>
      <c r="J159" s="210" t="s">
        <v>13703</v>
      </c>
      <c r="K159" s="260"/>
      <c r="L159" s="260"/>
      <c r="M159" s="260"/>
      <c r="N159" s="260"/>
      <c r="O159" s="260"/>
      <c r="P159" s="211"/>
      <c r="Q159" s="261"/>
      <c r="R159" s="208" t="s">
        <v>2230</v>
      </c>
      <c r="S159" s="215" t="str">
        <f t="shared" ca="1" si="10"/>
        <v>CN</v>
      </c>
      <c r="T159" s="215" t="str">
        <f ca="1">IF(B159="","",IF(ISERROR(MATCH($J159,[1]SorP!$B$1:$B$6230,0)),"",INDIRECT("'SorP'!$A$"&amp;MATCH($J159,[1]SorP!$B$1:$B$6230,0))))</f>
        <v>CN-YN</v>
      </c>
      <c r="U159" s="231"/>
      <c r="V159" s="262">
        <f>IF(C159="",NA(),MATCH($B159&amp;$C159,'[1]Smelter Look-up'!$J:$J,0))</f>
        <v>567</v>
      </c>
      <c r="W159" s="263"/>
      <c r="X159" s="263">
        <f t="shared" si="11"/>
        <v>0</v>
      </c>
      <c r="Y159" s="263"/>
      <c r="Z159" s="263"/>
      <c r="AB159" s="265" t="str">
        <f t="shared" si="12"/>
        <v>TungstenHunan Chenzhou Mining Co., Ltd.</v>
      </c>
    </row>
    <row r="160" spans="1:28" s="264" customFormat="1" ht="114.75">
      <c r="A160" s="207" t="s">
        <v>798</v>
      </c>
      <c r="B160" s="208" t="s">
        <v>1133</v>
      </c>
      <c r="C160" s="212" t="s">
        <v>1381</v>
      </c>
      <c r="D160" s="270"/>
      <c r="E160" s="208" t="s">
        <v>1100</v>
      </c>
      <c r="F160" s="208" t="s">
        <v>798</v>
      </c>
      <c r="G160" s="208" t="s">
        <v>13320</v>
      </c>
      <c r="H160" s="209">
        <v>0</v>
      </c>
      <c r="I160" s="210" t="s">
        <v>1751</v>
      </c>
      <c r="J160" s="210" t="s">
        <v>13703</v>
      </c>
      <c r="K160" s="260"/>
      <c r="L160" s="260"/>
      <c r="M160" s="260"/>
      <c r="N160" s="260"/>
      <c r="O160" s="260"/>
      <c r="P160" s="211"/>
      <c r="Q160" s="261"/>
      <c r="R160" s="208" t="s">
        <v>1381</v>
      </c>
      <c r="S160" s="215" t="str">
        <f t="shared" ca="1" si="10"/>
        <v>CN</v>
      </c>
      <c r="T160" s="215" t="str">
        <f ca="1">IF(B160="","",IF(ISERROR(MATCH($J160,[1]SorP!$B$1:$B$6230,0)),"",INDIRECT("'SorP'!$A$"&amp;MATCH($J160,[1]SorP!$B$1:$B$6230,0))))</f>
        <v>CN-YN</v>
      </c>
      <c r="U160" s="231"/>
      <c r="V160" s="262">
        <f>IF(C160="",NA(),MATCH($B160&amp;$C160,'[1]Smelter Look-up'!$J:$J,0))</f>
        <v>569</v>
      </c>
      <c r="W160" s="263"/>
      <c r="X160" s="263">
        <f t="shared" si="11"/>
        <v>0</v>
      </c>
      <c r="Y160" s="263"/>
      <c r="Z160" s="263"/>
      <c r="AB160" s="265" t="str">
        <f t="shared" si="12"/>
        <v>TungstenHunan Chunchang Nonferrous Metals Co., Ltd.</v>
      </c>
    </row>
    <row r="161" spans="1:28" s="264" customFormat="1" ht="76.5">
      <c r="A161" s="207" t="s">
        <v>799</v>
      </c>
      <c r="B161" s="208" t="s">
        <v>1133</v>
      </c>
      <c r="C161" s="212" t="s">
        <v>1382</v>
      </c>
      <c r="D161" s="270"/>
      <c r="E161" s="208" t="s">
        <v>1108</v>
      </c>
      <c r="F161" s="208" t="s">
        <v>799</v>
      </c>
      <c r="G161" s="208" t="s">
        <v>13320</v>
      </c>
      <c r="H161" s="209">
        <v>0</v>
      </c>
      <c r="I161" s="210" t="s">
        <v>2149</v>
      </c>
      <c r="J161" s="210" t="s">
        <v>1582</v>
      </c>
      <c r="K161" s="260"/>
      <c r="L161" s="260"/>
      <c r="M161" s="260"/>
      <c r="N161" s="260"/>
      <c r="O161" s="260"/>
      <c r="P161" s="211"/>
      <c r="Q161" s="261"/>
      <c r="R161" s="208" t="s">
        <v>1382</v>
      </c>
      <c r="S161" s="215" t="str">
        <f t="shared" ref="S161:S191" ca="1" si="13">IF(B161="","",IF(ISERROR(MATCH($E161,CL,0)),"Unknown",INDIRECT("'C'!$A$"&amp;MATCH($E161,CL,0)+1)))</f>
        <v>JP</v>
      </c>
      <c r="T161" s="215" t="str">
        <f ca="1">IF(B161="","",IF(ISERROR(MATCH($J161,[1]SorP!$B$1:$B$6230,0)),"",INDIRECT("'SorP'!$A$"&amp;MATCH($J161,[1]SorP!$B$1:$B$6230,0))))</f>
        <v>JP-44</v>
      </c>
      <c r="U161" s="231"/>
      <c r="V161" s="262">
        <f>IF(C161="",NA(),MATCH($B161&amp;$C161,'[1]Smelter Look-up'!$J:$J,0))</f>
        <v>572</v>
      </c>
      <c r="W161" s="263"/>
      <c r="X161" s="263">
        <f t="shared" si="11"/>
        <v>0</v>
      </c>
      <c r="Y161" s="263"/>
      <c r="Z161" s="263"/>
      <c r="AB161" s="265" t="str">
        <f t="shared" si="12"/>
        <v>TungstenJapan New Metals Co., Ltd.</v>
      </c>
    </row>
    <row r="162" spans="1:28" s="264" customFormat="1" ht="114.75">
      <c r="A162" s="207" t="s">
        <v>800</v>
      </c>
      <c r="B162" s="208" t="s">
        <v>1133</v>
      </c>
      <c r="C162" s="212" t="s">
        <v>149</v>
      </c>
      <c r="D162" s="270"/>
      <c r="E162" s="208" t="s">
        <v>1100</v>
      </c>
      <c r="F162" s="208" t="s">
        <v>800</v>
      </c>
      <c r="G162" s="208" t="s">
        <v>13320</v>
      </c>
      <c r="H162" s="209">
        <v>0</v>
      </c>
      <c r="I162" s="210" t="s">
        <v>1786</v>
      </c>
      <c r="J162" s="210" t="s">
        <v>13699</v>
      </c>
      <c r="K162" s="260"/>
      <c r="L162" s="260"/>
      <c r="M162" s="260"/>
      <c r="N162" s="260"/>
      <c r="O162" s="260"/>
      <c r="P162" s="211"/>
      <c r="Q162" s="261"/>
      <c r="R162" s="208" t="s">
        <v>149</v>
      </c>
      <c r="S162" s="215" t="str">
        <f t="shared" ca="1" si="13"/>
        <v>CN</v>
      </c>
      <c r="T162" s="215" t="str">
        <f ca="1">IF(B162="","",IF(ISERROR(MATCH($J162,[1]SorP!$B$1:$B$6230,0)),"",INDIRECT("'SorP'!$A$"&amp;MATCH($J162,[1]SorP!$B$1:$B$6230,0))))</f>
        <v>CN-SD</v>
      </c>
      <c r="U162" s="231"/>
      <c r="V162" s="262">
        <f>IF(C162="",NA(),MATCH($B162&amp;$C162,'[1]Smelter Look-up'!$J:$J,0))</f>
        <v>556</v>
      </c>
      <c r="W162" s="263"/>
      <c r="X162" s="263">
        <f t="shared" si="11"/>
        <v>0</v>
      </c>
      <c r="Y162" s="263"/>
      <c r="Z162" s="263"/>
      <c r="AB162" s="265" t="str">
        <f t="shared" si="12"/>
        <v>TungstenGanzhou Huaxing Tungsten Products Co., Ltd.</v>
      </c>
    </row>
    <row r="163" spans="1:28" s="264" customFormat="1" ht="51">
      <c r="A163" s="207" t="s">
        <v>801</v>
      </c>
      <c r="B163" s="208" t="s">
        <v>1133</v>
      </c>
      <c r="C163" s="212" t="s">
        <v>150</v>
      </c>
      <c r="D163" s="270"/>
      <c r="E163" s="208" t="s">
        <v>2456</v>
      </c>
      <c r="F163" s="208" t="s">
        <v>801</v>
      </c>
      <c r="G163" s="208" t="s">
        <v>13320</v>
      </c>
      <c r="H163" s="209">
        <v>0</v>
      </c>
      <c r="I163" s="210" t="s">
        <v>1842</v>
      </c>
      <c r="J163" s="210" t="s">
        <v>1768</v>
      </c>
      <c r="K163" s="260"/>
      <c r="L163" s="260"/>
      <c r="M163" s="260"/>
      <c r="N163" s="260"/>
      <c r="O163" s="260"/>
      <c r="P163" s="211"/>
      <c r="Q163" s="261"/>
      <c r="R163" s="208" t="s">
        <v>150</v>
      </c>
      <c r="S163" s="215" t="str">
        <f t="shared" ca="1" si="13"/>
        <v>US</v>
      </c>
      <c r="T163" s="215" t="str">
        <f ca="1">IF(B163="","",IF(ISERROR(MATCH($J163,[1]SorP!$B$1:$B$6230,0)),"",INDIRECT("'SorP'!$A$"&amp;MATCH($J163,[1]SorP!$B$1:$B$6230,0))))</f>
        <v>US-VA</v>
      </c>
      <c r="U163" s="231"/>
      <c r="V163" s="262">
        <f>IF(C163="",NA(),MATCH($B163&amp;$C163,'[1]Smelter Look-up'!$J:$J,0))</f>
        <v>582</v>
      </c>
      <c r="W163" s="263"/>
      <c r="X163" s="263">
        <f t="shared" si="11"/>
        <v>0</v>
      </c>
      <c r="Y163" s="263"/>
      <c r="Z163" s="263"/>
      <c r="AB163" s="265" t="str">
        <f t="shared" si="12"/>
        <v>TungstenKennametal Fallon</v>
      </c>
    </row>
    <row r="164" spans="1:28" s="264" customFormat="1" ht="89.25">
      <c r="A164" s="207" t="s">
        <v>15722</v>
      </c>
      <c r="B164" s="208" t="s">
        <v>1133</v>
      </c>
      <c r="C164" s="212" t="s">
        <v>15723</v>
      </c>
      <c r="D164" s="270"/>
      <c r="E164" s="208" t="s">
        <v>892</v>
      </c>
      <c r="F164" s="208" t="s">
        <v>15722</v>
      </c>
      <c r="G164" s="208" t="s">
        <v>13320</v>
      </c>
      <c r="H164" s="209">
        <v>0</v>
      </c>
      <c r="I164" s="210" t="s">
        <v>15724</v>
      </c>
      <c r="J164" s="210" t="s">
        <v>12241</v>
      </c>
      <c r="K164" s="260"/>
      <c r="L164" s="260"/>
      <c r="M164" s="260"/>
      <c r="N164" s="260"/>
      <c r="O164" s="260"/>
      <c r="P164" s="211"/>
      <c r="Q164" s="261"/>
      <c r="R164" s="208" t="s">
        <v>15668</v>
      </c>
      <c r="S164" s="215" t="str">
        <f t="shared" ca="1" si="13"/>
        <v>VN</v>
      </c>
      <c r="T164" s="215" t="str">
        <f ca="1">IF(B164="","",IF(ISERROR(MATCH($J164,[1]SorP!$B$1:$B$6230,0)),"",INDIRECT("'SorP'!$A$"&amp;MATCH($J164,[1]SorP!$B$1:$B$6230,0))))</f>
        <v>VN-58</v>
      </c>
      <c r="U164" s="231"/>
      <c r="V164" s="262" t="e">
        <f>IF(C164="",NA(),MATCH($B164&amp;$C164,'[1]Smelter Look-up'!$J:$J,0))</f>
        <v>#N/A</v>
      </c>
      <c r="W164" s="263"/>
      <c r="X164" s="263">
        <f t="shared" si="11"/>
        <v>0</v>
      </c>
      <c r="Y164" s="263"/>
      <c r="Z164" s="263"/>
      <c r="AB164" s="265" t="str">
        <f t="shared" si="12"/>
        <v>TungstenTejing (Vietnam) Tungsten Co., Ltd.</v>
      </c>
    </row>
    <row r="165" spans="1:28" s="264" customFormat="1" ht="89.25">
      <c r="A165" s="207" t="s">
        <v>802</v>
      </c>
      <c r="B165" s="208" t="s">
        <v>1133</v>
      </c>
      <c r="C165" s="212" t="s">
        <v>2563</v>
      </c>
      <c r="D165" s="270"/>
      <c r="E165" s="208" t="s">
        <v>1094</v>
      </c>
      <c r="F165" s="208" t="s">
        <v>802</v>
      </c>
      <c r="G165" s="208" t="s">
        <v>13320</v>
      </c>
      <c r="H165" s="209">
        <v>0</v>
      </c>
      <c r="I165" s="210" t="s">
        <v>1843</v>
      </c>
      <c r="J165" s="210" t="s">
        <v>2834</v>
      </c>
      <c r="K165" s="260"/>
      <c r="L165" s="260"/>
      <c r="M165" s="260"/>
      <c r="N165" s="260"/>
      <c r="O165" s="260"/>
      <c r="P165" s="211"/>
      <c r="Q165" s="261"/>
      <c r="R165" s="208" t="s">
        <v>2563</v>
      </c>
      <c r="S165" s="215" t="str">
        <f t="shared" ca="1" si="13"/>
        <v>AT</v>
      </c>
      <c r="T165" s="215" t="str">
        <f ca="1">IF(B165="","",IF(ISERROR(MATCH($J165,[1]SorP!$B$1:$B$6230,0)),"",INDIRECT("'SorP'!$A$"&amp;MATCH($J165,[1]SorP!$B$1:$B$6230,0))))</f>
        <v>AT-9</v>
      </c>
      <c r="U165" s="231"/>
      <c r="V165" s="262">
        <f>IF(C165="",NA(),MATCH($B165&amp;$C165,'[1]Smelter Look-up'!$J:$J,0))</f>
        <v>600</v>
      </c>
      <c r="W165" s="263"/>
      <c r="X165" s="263">
        <f t="shared" si="11"/>
        <v>0</v>
      </c>
      <c r="Y165" s="263"/>
      <c r="Z165" s="263"/>
      <c r="AB165" s="265" t="str">
        <f t="shared" si="12"/>
        <v>TungstenWolfram Bergbau und Hutten AG</v>
      </c>
    </row>
    <row r="166" spans="1:28" s="264" customFormat="1" ht="63.75">
      <c r="A166" s="207" t="s">
        <v>803</v>
      </c>
      <c r="B166" s="208" t="s">
        <v>1133</v>
      </c>
      <c r="C166" s="212" t="s">
        <v>1383</v>
      </c>
      <c r="D166" s="270"/>
      <c r="E166" s="208" t="s">
        <v>1100</v>
      </c>
      <c r="F166" s="208" t="s">
        <v>803</v>
      </c>
      <c r="G166" s="208" t="s">
        <v>13320</v>
      </c>
      <c r="H166" s="209">
        <v>0</v>
      </c>
      <c r="I166" s="210" t="s">
        <v>1846</v>
      </c>
      <c r="J166" s="210" t="s">
        <v>13698</v>
      </c>
      <c r="K166" s="260"/>
      <c r="L166" s="260"/>
      <c r="M166" s="260"/>
      <c r="N166" s="260"/>
      <c r="O166" s="260"/>
      <c r="P166" s="211"/>
      <c r="Q166" s="261"/>
      <c r="R166" s="208" t="s">
        <v>1383</v>
      </c>
      <c r="S166" s="215" t="str">
        <f t="shared" ca="1" si="13"/>
        <v>CN</v>
      </c>
      <c r="T166" s="215" t="str">
        <f ca="1">IF(B166="","",IF(ISERROR(MATCH($J166,[1]SorP!$B$1:$B$6230,0)),"",INDIRECT("'SorP'!$A$"&amp;MATCH($J166,[1]SorP!$B$1:$B$6230,0))))</f>
        <v>CN-SC</v>
      </c>
      <c r="U166" s="231"/>
      <c r="V166" s="262">
        <f>IF(C166="",NA(),MATCH($B166&amp;$C166,'[1]Smelter Look-up'!$J:$J,0))</f>
        <v>605</v>
      </c>
      <c r="W166" s="263"/>
      <c r="X166" s="263">
        <f t="shared" si="11"/>
        <v>0</v>
      </c>
      <c r="Y166" s="263"/>
      <c r="Z166" s="263"/>
      <c r="AB166" s="265" t="str">
        <f t="shared" si="12"/>
        <v>TungstenXiamen Tungsten Co., Ltd.</v>
      </c>
    </row>
    <row r="167" spans="1:28" s="264" customFormat="1" ht="102">
      <c r="A167" s="207" t="s">
        <v>15725</v>
      </c>
      <c r="B167" s="208" t="s">
        <v>1133</v>
      </c>
      <c r="C167" s="212" t="s">
        <v>15726</v>
      </c>
      <c r="D167" s="270"/>
      <c r="E167" s="208" t="s">
        <v>1100</v>
      </c>
      <c r="F167" s="208" t="s">
        <v>15725</v>
      </c>
      <c r="G167" s="208" t="s">
        <v>13320</v>
      </c>
      <c r="H167" s="209">
        <v>0</v>
      </c>
      <c r="I167" s="210" t="s">
        <v>15727</v>
      </c>
      <c r="J167" s="210" t="s">
        <v>13704</v>
      </c>
      <c r="K167" s="260"/>
      <c r="L167" s="260"/>
      <c r="M167" s="260"/>
      <c r="N167" s="260"/>
      <c r="O167" s="260"/>
      <c r="P167" s="211"/>
      <c r="Q167" s="261"/>
      <c r="R167" s="208" t="s">
        <v>15668</v>
      </c>
      <c r="S167" s="215" t="str">
        <f t="shared" ca="1" si="13"/>
        <v>CN</v>
      </c>
      <c r="T167" s="215" t="str">
        <f ca="1">IF(B167="","",IF(ISERROR(MATCH($J167,[1]SorP!$B$1:$B$6230,0)),"",INDIRECT("'SorP'!$A$"&amp;MATCH($J167,[1]SorP!$B$1:$B$6230,0))))</f>
        <v>CN-ZJ</v>
      </c>
      <c r="U167" s="231"/>
      <c r="V167" s="262" t="e">
        <f>IF(C167="",NA(),MATCH($B167&amp;$C167,'[1]Smelter Look-up'!$J:$J,0))</f>
        <v>#N/A</v>
      </c>
      <c r="W167" s="263"/>
      <c r="X167" s="263">
        <f t="shared" si="11"/>
        <v>0</v>
      </c>
      <c r="Y167" s="263"/>
      <c r="Z167" s="263"/>
      <c r="AB167" s="265" t="str">
        <f t="shared" si="12"/>
        <v>TungstenXinhai Rendan Shaoguan Tungsten Co., Ltd.</v>
      </c>
    </row>
    <row r="168" spans="1:28" s="264" customFormat="1" ht="102">
      <c r="A168" s="207" t="s">
        <v>140</v>
      </c>
      <c r="B168" s="208" t="s">
        <v>1133</v>
      </c>
      <c r="C168" s="212" t="s">
        <v>151</v>
      </c>
      <c r="D168" s="270"/>
      <c r="E168" s="208" t="s">
        <v>1100</v>
      </c>
      <c r="F168" s="208" t="s">
        <v>140</v>
      </c>
      <c r="G168" s="208" t="s">
        <v>13320</v>
      </c>
      <c r="H168" s="209">
        <v>0</v>
      </c>
      <c r="I168" s="210" t="s">
        <v>1786</v>
      </c>
      <c r="J168" s="210" t="s">
        <v>13699</v>
      </c>
      <c r="K168" s="260"/>
      <c r="L168" s="260"/>
      <c r="M168" s="260"/>
      <c r="N168" s="260"/>
      <c r="O168" s="260"/>
      <c r="P168" s="211"/>
      <c r="Q168" s="261"/>
      <c r="R168" s="208" t="s">
        <v>151</v>
      </c>
      <c r="S168" s="215" t="str">
        <f t="shared" ca="1" si="13"/>
        <v>CN</v>
      </c>
      <c r="T168" s="215" t="str">
        <f ca="1">IF(B168="","",IF(ISERROR(MATCH($J168,[1]SorP!$B$1:$B$6230,0)),"",INDIRECT("'SorP'!$A$"&amp;MATCH($J168,[1]SorP!$B$1:$B$6230,0))))</f>
        <v>CN-SD</v>
      </c>
      <c r="U168" s="231"/>
      <c r="V168" s="262">
        <f>IF(C168="",NA(),MATCH($B168&amp;$C168,'[1]Smelter Look-up'!$J:$J,0))</f>
        <v>557</v>
      </c>
      <c r="W168" s="263"/>
      <c r="X168" s="263">
        <f t="shared" si="11"/>
        <v>0</v>
      </c>
      <c r="Y168" s="263"/>
      <c r="Z168" s="263"/>
      <c r="AB168" s="265" t="str">
        <f t="shared" si="12"/>
        <v>TungstenGanzhou Jiangwu Ferrotungsten Co., Ltd.</v>
      </c>
    </row>
    <row r="169" spans="1:28" s="264" customFormat="1" ht="89.25">
      <c r="A169" s="207" t="s">
        <v>141</v>
      </c>
      <c r="B169" s="208" t="s">
        <v>1133</v>
      </c>
      <c r="C169" s="212" t="s">
        <v>152</v>
      </c>
      <c r="D169" s="270"/>
      <c r="E169" s="208" t="s">
        <v>1100</v>
      </c>
      <c r="F169" s="208" t="s">
        <v>141</v>
      </c>
      <c r="G169" s="208" t="s">
        <v>13320</v>
      </c>
      <c r="H169" s="209">
        <v>0</v>
      </c>
      <c r="I169" s="210" t="s">
        <v>1786</v>
      </c>
      <c r="J169" s="210" t="s">
        <v>13699</v>
      </c>
      <c r="K169" s="260"/>
      <c r="L169" s="260"/>
      <c r="M169" s="260"/>
      <c r="N169" s="260"/>
      <c r="O169" s="260"/>
      <c r="P169" s="211"/>
      <c r="Q169" s="261"/>
      <c r="R169" s="208" t="s">
        <v>152</v>
      </c>
      <c r="S169" s="215" t="str">
        <f t="shared" ca="1" si="13"/>
        <v>CN</v>
      </c>
      <c r="T169" s="215" t="str">
        <f ca="1">IF(B169="","",IF(ISERROR(MATCH($J169,[1]SorP!$B$1:$B$6230,0)),"",INDIRECT("'SorP'!$A$"&amp;MATCH($J169,[1]SorP!$B$1:$B$6230,0))))</f>
        <v>CN-SD</v>
      </c>
      <c r="U169" s="231"/>
      <c r="V169" s="262">
        <f>IF(C169="",NA(),MATCH($B169&amp;$C169,'[1]Smelter Look-up'!$J:$J,0))</f>
        <v>580</v>
      </c>
      <c r="W169" s="263"/>
      <c r="X169" s="263">
        <f t="shared" si="11"/>
        <v>0</v>
      </c>
      <c r="Y169" s="263"/>
      <c r="Z169" s="263"/>
      <c r="AB169" s="265" t="str">
        <f t="shared" si="12"/>
        <v>TungstenJiangxi Yaosheng Tungsten Co., Ltd.</v>
      </c>
    </row>
    <row r="170" spans="1:28" s="264" customFormat="1" ht="114.75">
      <c r="A170" s="207" t="s">
        <v>142</v>
      </c>
      <c r="B170" s="208" t="s">
        <v>1133</v>
      </c>
      <c r="C170" s="212" t="s">
        <v>153</v>
      </c>
      <c r="D170" s="270"/>
      <c r="E170" s="208" t="s">
        <v>1100</v>
      </c>
      <c r="F170" s="208" t="s">
        <v>142</v>
      </c>
      <c r="G170" s="208" t="s">
        <v>13320</v>
      </c>
      <c r="H170" s="209">
        <v>0</v>
      </c>
      <c r="I170" s="210" t="s">
        <v>1786</v>
      </c>
      <c r="J170" s="210" t="s">
        <v>13699</v>
      </c>
      <c r="K170" s="260"/>
      <c r="L170" s="260"/>
      <c r="M170" s="260"/>
      <c r="N170" s="260"/>
      <c r="O170" s="260"/>
      <c r="P170" s="211"/>
      <c r="Q170" s="261"/>
      <c r="R170" s="208" t="s">
        <v>153</v>
      </c>
      <c r="S170" s="215" t="str">
        <f t="shared" ca="1" si="13"/>
        <v>CN</v>
      </c>
      <c r="T170" s="215" t="str">
        <f ca="1">IF(B170="","",IF(ISERROR(MATCH($J170,[1]SorP!$B$1:$B$6230,0)),"",INDIRECT("'SorP'!$A$"&amp;MATCH($J170,[1]SorP!$B$1:$B$6230,0))))</f>
        <v>CN-SD</v>
      </c>
      <c r="U170" s="231"/>
      <c r="V170" s="262">
        <f>IF(C170="",NA(),MATCH($B170&amp;$C170,'[1]Smelter Look-up'!$J:$J,0))</f>
        <v>579</v>
      </c>
      <c r="W170" s="263"/>
      <c r="X170" s="263">
        <f t="shared" si="11"/>
        <v>0</v>
      </c>
      <c r="Y170" s="263"/>
      <c r="Z170" s="263"/>
      <c r="AB170" s="265" t="str">
        <f t="shared" si="12"/>
        <v>TungstenJiangxi Xinsheng Tungsten Industry Co., Ltd.</v>
      </c>
    </row>
    <row r="171" spans="1:28" s="264" customFormat="1" ht="127.5">
      <c r="A171" s="207" t="s">
        <v>143</v>
      </c>
      <c r="B171" s="208" t="s">
        <v>1133</v>
      </c>
      <c r="C171" s="212" t="s">
        <v>154</v>
      </c>
      <c r="D171" s="270"/>
      <c r="E171" s="208" t="s">
        <v>1100</v>
      </c>
      <c r="F171" s="208" t="s">
        <v>143</v>
      </c>
      <c r="G171" s="208" t="s">
        <v>13320</v>
      </c>
      <c r="H171" s="209">
        <v>0</v>
      </c>
      <c r="I171" s="210" t="s">
        <v>1848</v>
      </c>
      <c r="J171" s="210" t="s">
        <v>13699</v>
      </c>
      <c r="K171" s="260"/>
      <c r="L171" s="260"/>
      <c r="M171" s="260"/>
      <c r="N171" s="260"/>
      <c r="O171" s="260"/>
      <c r="P171" s="211"/>
      <c r="Q171" s="261"/>
      <c r="R171" s="208" t="s">
        <v>154</v>
      </c>
      <c r="S171" s="215" t="str">
        <f t="shared" ca="1" si="13"/>
        <v>CN</v>
      </c>
      <c r="T171" s="215" t="str">
        <f ca="1">IF(B171="","",IF(ISERROR(MATCH($J171,[1]SorP!$B$1:$B$6230,0)),"",INDIRECT("'SorP'!$A$"&amp;MATCH($J171,[1]SorP!$B$1:$B$6230,0))))</f>
        <v>CN-SD</v>
      </c>
      <c r="U171" s="231"/>
      <c r="V171" s="262">
        <f>IF(C171="",NA(),MATCH($B171&amp;$C171,'[1]Smelter Look-up'!$J:$J,0))</f>
        <v>576</v>
      </c>
      <c r="W171" s="263"/>
      <c r="X171" s="263">
        <f t="shared" si="11"/>
        <v>0</v>
      </c>
      <c r="Y171" s="263"/>
      <c r="Z171" s="263"/>
      <c r="AB171" s="265" t="str">
        <f t="shared" si="12"/>
        <v>TungstenJiangxi Tonggu Non-ferrous Metallurgical &amp; Chemical Co., Ltd.</v>
      </c>
    </row>
    <row r="172" spans="1:28" s="264" customFormat="1" ht="76.5">
      <c r="A172" s="207" t="s">
        <v>144</v>
      </c>
      <c r="B172" s="208" t="s">
        <v>1133</v>
      </c>
      <c r="C172" s="212" t="s">
        <v>155</v>
      </c>
      <c r="D172" s="270"/>
      <c r="E172" s="208" t="s">
        <v>1100</v>
      </c>
      <c r="F172" s="208" t="s">
        <v>144</v>
      </c>
      <c r="G172" s="208" t="s">
        <v>13320</v>
      </c>
      <c r="H172" s="209">
        <v>0</v>
      </c>
      <c r="I172" s="210" t="s">
        <v>1849</v>
      </c>
      <c r="J172" s="210" t="s">
        <v>13708</v>
      </c>
      <c r="K172" s="260"/>
      <c r="L172" s="260"/>
      <c r="M172" s="260"/>
      <c r="N172" s="260"/>
      <c r="O172" s="260"/>
      <c r="P172" s="211"/>
      <c r="Q172" s="261"/>
      <c r="R172" s="208" t="s">
        <v>155</v>
      </c>
      <c r="S172" s="215" t="str">
        <f t="shared" ca="1" si="13"/>
        <v>CN</v>
      </c>
      <c r="T172" s="215" t="str">
        <f ca="1">IF(B172="","",IF(ISERROR(MATCH($J172,[1]SorP!$B$1:$B$6230,0)),"",INDIRECT("'SorP'!$A$"&amp;MATCH($J172,[1]SorP!$B$1:$B$6230,0))))</f>
        <v>CN-XJ</v>
      </c>
      <c r="U172" s="231"/>
      <c r="V172" s="262">
        <f>IF(C172="",NA(),MATCH($B172&amp;$C172,'[1]Smelter Look-up'!$J:$J,0))</f>
        <v>586</v>
      </c>
      <c r="W172" s="263"/>
      <c r="X172" s="263">
        <f t="shared" si="11"/>
        <v>0</v>
      </c>
      <c r="Y172" s="263"/>
      <c r="Z172" s="263"/>
      <c r="AB172" s="265" t="str">
        <f t="shared" si="12"/>
        <v>TungstenMalipo Haiyu Tungsten Co., Ltd.</v>
      </c>
    </row>
    <row r="173" spans="1:28" s="264" customFormat="1" ht="76.5">
      <c r="A173" s="207" t="s">
        <v>145</v>
      </c>
      <c r="B173" s="208" t="s">
        <v>1133</v>
      </c>
      <c r="C173" s="212" t="s">
        <v>156</v>
      </c>
      <c r="D173" s="270"/>
      <c r="E173" s="208" t="s">
        <v>1100</v>
      </c>
      <c r="F173" s="208" t="s">
        <v>145</v>
      </c>
      <c r="G173" s="208" t="s">
        <v>13320</v>
      </c>
      <c r="H173" s="209">
        <v>0</v>
      </c>
      <c r="I173" s="210" t="s">
        <v>1846</v>
      </c>
      <c r="J173" s="210" t="s">
        <v>13698</v>
      </c>
      <c r="K173" s="260"/>
      <c r="L173" s="260"/>
      <c r="M173" s="260"/>
      <c r="N173" s="260"/>
      <c r="O173" s="260"/>
      <c r="P173" s="211"/>
      <c r="Q173" s="261"/>
      <c r="R173" s="208" t="s">
        <v>156</v>
      </c>
      <c r="S173" s="215" t="str">
        <f t="shared" ca="1" si="13"/>
        <v>CN</v>
      </c>
      <c r="T173" s="215" t="str">
        <f ca="1">IF(B173="","",IF(ISERROR(MATCH($J173,[1]SorP!$B$1:$B$6230,0)),"",INDIRECT("'SorP'!$A$"&amp;MATCH($J173,[1]SorP!$B$1:$B$6230,0))))</f>
        <v>CN-SC</v>
      </c>
      <c r="U173" s="231"/>
      <c r="V173" s="262">
        <f>IF(C173="",NA(),MATCH($B173&amp;$C173,'[1]Smelter Look-up'!$J:$J,0))</f>
        <v>604</v>
      </c>
      <c r="W173" s="263"/>
      <c r="X173" s="263">
        <f t="shared" si="11"/>
        <v>0</v>
      </c>
      <c r="Y173" s="263"/>
      <c r="Z173" s="263"/>
      <c r="AB173" s="265" t="str">
        <f t="shared" si="12"/>
        <v>TungstenXiamen Tungsten (H.C.) Co., Ltd.</v>
      </c>
    </row>
    <row r="174" spans="1:28" s="264" customFormat="1" ht="76.5">
      <c r="A174" s="207" t="s">
        <v>138</v>
      </c>
      <c r="B174" s="208" t="s">
        <v>1133</v>
      </c>
      <c r="C174" s="212" t="s">
        <v>157</v>
      </c>
      <c r="D174" s="270"/>
      <c r="E174" s="208" t="s">
        <v>1100</v>
      </c>
      <c r="F174" s="208" t="s">
        <v>138</v>
      </c>
      <c r="G174" s="208" t="s">
        <v>13320</v>
      </c>
      <c r="H174" s="209">
        <v>0</v>
      </c>
      <c r="I174" s="210" t="s">
        <v>1851</v>
      </c>
      <c r="J174" s="210" t="s">
        <v>13699</v>
      </c>
      <c r="K174" s="260"/>
      <c r="L174" s="260"/>
      <c r="M174" s="260"/>
      <c r="N174" s="260"/>
      <c r="O174" s="260"/>
      <c r="P174" s="211"/>
      <c r="Q174" s="261"/>
      <c r="R174" s="208" t="s">
        <v>157</v>
      </c>
      <c r="S174" s="215" t="str">
        <f t="shared" ca="1" si="13"/>
        <v>CN</v>
      </c>
      <c r="T174" s="215" t="str">
        <f ca="1">IF(B174="","",IF(ISERROR(MATCH($J174,[1]SorP!$B$1:$B$6230,0)),"",INDIRECT("'SorP'!$A$"&amp;MATCH($J174,[1]SorP!$B$1:$B$6230,0))))</f>
        <v>CN-SD</v>
      </c>
      <c r="U174" s="231"/>
      <c r="V174" s="262">
        <f>IF(C174="",NA(),MATCH($B174&amp;$C174,'[1]Smelter Look-up'!$J:$J,0))</f>
        <v>574</v>
      </c>
      <c r="W174" s="263"/>
      <c r="X174" s="263">
        <f t="shared" si="11"/>
        <v>0</v>
      </c>
      <c r="Y174" s="263"/>
      <c r="Z174" s="263"/>
      <c r="AB174" s="265" t="str">
        <f t="shared" si="12"/>
        <v>TungstenJiangxi Gan Bei Tungsten Co., Ltd.</v>
      </c>
    </row>
    <row r="175" spans="1:28" s="264" customFormat="1" ht="89.25">
      <c r="A175" s="207" t="s">
        <v>393</v>
      </c>
      <c r="B175" s="208" t="s">
        <v>1133</v>
      </c>
      <c r="C175" s="212" t="s">
        <v>392</v>
      </c>
      <c r="D175" s="270"/>
      <c r="E175" s="208" t="s">
        <v>1100</v>
      </c>
      <c r="F175" s="208" t="s">
        <v>393</v>
      </c>
      <c r="G175" s="208" t="s">
        <v>13320</v>
      </c>
      <c r="H175" s="209">
        <v>0</v>
      </c>
      <c r="I175" s="210" t="s">
        <v>1786</v>
      </c>
      <c r="J175" s="210" t="s">
        <v>13699</v>
      </c>
      <c r="K175" s="260"/>
      <c r="L175" s="260"/>
      <c r="M175" s="260"/>
      <c r="N175" s="260"/>
      <c r="O175" s="260"/>
      <c r="P175" s="211"/>
      <c r="Q175" s="261"/>
      <c r="R175" s="208" t="s">
        <v>392</v>
      </c>
      <c r="S175" s="215" t="str">
        <f t="shared" ca="1" si="13"/>
        <v>CN</v>
      </c>
      <c r="T175" s="215" t="str">
        <f ca="1">IF(B175="","",IF(ISERROR(MATCH($J175,[1]SorP!$B$1:$B$6230,0)),"",INDIRECT("'SorP'!$A$"&amp;MATCH($J175,[1]SorP!$B$1:$B$6230,0))))</f>
        <v>CN-SD</v>
      </c>
      <c r="U175" s="231"/>
      <c r="V175" s="262">
        <f>IF(C175="",NA(),MATCH($B175&amp;$C175,'[1]Smelter Look-up'!$J:$J,0))</f>
        <v>558</v>
      </c>
      <c r="W175" s="263"/>
      <c r="X175" s="263">
        <f t="shared" si="11"/>
        <v>0</v>
      </c>
      <c r="Y175" s="263"/>
      <c r="Z175" s="263"/>
      <c r="AB175" s="265" t="str">
        <f t="shared" si="12"/>
        <v>TungstenGanzhou Seadragon W &amp; Mo Co., Ltd.</v>
      </c>
    </row>
    <row r="176" spans="1:28" s="264" customFormat="1" ht="102">
      <c r="A176" s="207" t="s">
        <v>13960</v>
      </c>
      <c r="B176" s="208" t="s">
        <v>1133</v>
      </c>
      <c r="C176" s="212" t="s">
        <v>13945</v>
      </c>
      <c r="D176" s="270"/>
      <c r="E176" s="208" t="s">
        <v>892</v>
      </c>
      <c r="F176" s="208" t="s">
        <v>13960</v>
      </c>
      <c r="G176" s="208" t="s">
        <v>13320</v>
      </c>
      <c r="H176" s="209">
        <v>0</v>
      </c>
      <c r="I176" s="210" t="s">
        <v>13970</v>
      </c>
      <c r="J176" s="210" t="s">
        <v>1852</v>
      </c>
      <c r="K176" s="260"/>
      <c r="L176" s="260"/>
      <c r="M176" s="260"/>
      <c r="N176" s="260"/>
      <c r="O176" s="260"/>
      <c r="P176" s="211"/>
      <c r="Q176" s="261"/>
      <c r="R176" s="208" t="s">
        <v>13945</v>
      </c>
      <c r="S176" s="215" t="str">
        <f t="shared" ca="1" si="13"/>
        <v>VN</v>
      </c>
      <c r="T176" s="215" t="str">
        <f ca="1">IF(B176="","",IF(ISERROR(MATCH($J176,[1]SorP!$B$1:$B$6230,0)),"",INDIRECT("'SorP'!$A$"&amp;MATCH($J176,[1]SorP!$B$1:$B$6230,0))))</f>
        <v>VN-41</v>
      </c>
      <c r="U176" s="231"/>
      <c r="V176" s="262">
        <f>IF(C176="",NA(),MATCH($B176&amp;$C176,'[1]Smelter Look-up'!$J:$J,0))</f>
        <v>541</v>
      </c>
      <c r="W176" s="263"/>
      <c r="X176" s="263">
        <f t="shared" si="11"/>
        <v>0</v>
      </c>
      <c r="Y176" s="263"/>
      <c r="Z176" s="263"/>
      <c r="AB176" s="265" t="str">
        <f t="shared" si="12"/>
        <v>TungstenAsia Tungsten Products Vietnam Ltd.</v>
      </c>
    </row>
    <row r="177" spans="1:28" s="264" customFormat="1" ht="114.75">
      <c r="A177" s="207" t="s">
        <v>1406</v>
      </c>
      <c r="B177" s="208" t="s">
        <v>1133</v>
      </c>
      <c r="C177" s="212" t="s">
        <v>1405</v>
      </c>
      <c r="D177" s="270"/>
      <c r="E177" s="208" t="s">
        <v>1100</v>
      </c>
      <c r="F177" s="208" t="s">
        <v>1406</v>
      </c>
      <c r="G177" s="208" t="s">
        <v>13320</v>
      </c>
      <c r="H177" s="209">
        <v>0</v>
      </c>
      <c r="I177" s="210" t="s">
        <v>1787</v>
      </c>
      <c r="J177" s="210" t="s">
        <v>13703</v>
      </c>
      <c r="K177" s="260"/>
      <c r="L177" s="260"/>
      <c r="M177" s="260"/>
      <c r="N177" s="260"/>
      <c r="O177" s="260"/>
      <c r="P177" s="211"/>
      <c r="Q177" s="261"/>
      <c r="R177" s="208" t="s">
        <v>1405</v>
      </c>
      <c r="S177" s="215" t="str">
        <f t="shared" ca="1" si="13"/>
        <v>CN</v>
      </c>
      <c r="T177" s="215" t="str">
        <f ca="1">IF(B177="","",IF(ISERROR(MATCH($J177,[1]SorP!$B$1:$B$6230,0)),"",INDIRECT("'SorP'!$A$"&amp;MATCH($J177,[1]SorP!$B$1:$B$6230,0))))</f>
        <v>CN-YN</v>
      </c>
      <c r="U177" s="231"/>
      <c r="V177" s="262">
        <f>IF(C177="",NA(),MATCH($B177&amp;$C177,'[1]Smelter Look-up'!$J:$J,0))</f>
        <v>545</v>
      </c>
      <c r="W177" s="263"/>
      <c r="X177" s="263">
        <f t="shared" si="11"/>
        <v>0</v>
      </c>
      <c r="Y177" s="263"/>
      <c r="Z177" s="263"/>
      <c r="AB177" s="265" t="str">
        <f t="shared" si="12"/>
        <v>TungstenChenzhou Diamond Tungsten Products Co., Ltd.</v>
      </c>
    </row>
    <row r="178" spans="1:28" s="264" customFormat="1" ht="63.75">
      <c r="A178" s="207" t="s">
        <v>1428</v>
      </c>
      <c r="B178" s="208" t="s">
        <v>1133</v>
      </c>
      <c r="C178" s="212" t="s">
        <v>2560</v>
      </c>
      <c r="D178" s="270"/>
      <c r="E178" s="208" t="s">
        <v>1101</v>
      </c>
      <c r="F178" s="208" t="s">
        <v>1428</v>
      </c>
      <c r="G178" s="208" t="s">
        <v>13320</v>
      </c>
      <c r="H178" s="209">
        <v>0</v>
      </c>
      <c r="I178" s="210" t="s">
        <v>1760</v>
      </c>
      <c r="J178" s="210" t="s">
        <v>4270</v>
      </c>
      <c r="K178" s="260"/>
      <c r="L178" s="260"/>
      <c r="M178" s="260"/>
      <c r="N178" s="260"/>
      <c r="O178" s="260"/>
      <c r="P178" s="211"/>
      <c r="Q178" s="261"/>
      <c r="R178" s="208" t="s">
        <v>2560</v>
      </c>
      <c r="S178" s="215" t="str">
        <f t="shared" ca="1" si="13"/>
        <v>DE</v>
      </c>
      <c r="T178" s="215" t="str">
        <f ca="1">IF(B178="","",IF(ISERROR(MATCH($J178,[1]SorP!$B$1:$B$6230,0)),"",INDIRECT("'SorP'!$A$"&amp;MATCH($J178,[1]SorP!$B$1:$B$6230,0))))</f>
        <v>DE-ST</v>
      </c>
      <c r="U178" s="231"/>
      <c r="V178" s="262">
        <f>IF(C178="",NA(),MATCH($B178&amp;$C178,'[1]Smelter Look-up'!$J:$J,0))</f>
        <v>564</v>
      </c>
      <c r="W178" s="263"/>
      <c r="X178" s="263">
        <f t="shared" si="11"/>
        <v>0</v>
      </c>
      <c r="Y178" s="263"/>
      <c r="Z178" s="263"/>
      <c r="AB178" s="265" t="str">
        <f t="shared" si="12"/>
        <v>TungstenH.C. Starck Tungsten GmbH</v>
      </c>
    </row>
    <row r="179" spans="1:28" s="264" customFormat="1" ht="76.5">
      <c r="A179" s="207" t="s">
        <v>1429</v>
      </c>
      <c r="B179" s="208" t="s">
        <v>1133</v>
      </c>
      <c r="C179" s="212" t="s">
        <v>2357</v>
      </c>
      <c r="D179" s="270"/>
      <c r="E179" s="208" t="s">
        <v>1101</v>
      </c>
      <c r="F179" s="208" t="s">
        <v>1429</v>
      </c>
      <c r="G179" s="208" t="s">
        <v>13320</v>
      </c>
      <c r="H179" s="209">
        <v>0</v>
      </c>
      <c r="I179" s="210" t="s">
        <v>1761</v>
      </c>
      <c r="J179" s="210" t="s">
        <v>1550</v>
      </c>
      <c r="K179" s="260"/>
      <c r="L179" s="260"/>
      <c r="M179" s="260"/>
      <c r="N179" s="260"/>
      <c r="O179" s="260"/>
      <c r="P179" s="211"/>
      <c r="Q179" s="261"/>
      <c r="R179" s="208" t="s">
        <v>15185</v>
      </c>
      <c r="S179" s="215" t="str">
        <f t="shared" ca="1" si="13"/>
        <v>DE</v>
      </c>
      <c r="T179" s="215" t="str">
        <f ca="1">IF(B179="","",IF(ISERROR(MATCH($J179,[1]SorP!$B$1:$B$6230,0)),"",INDIRECT("'SorP'!$A$"&amp;MATCH($J179,[1]SorP!$B$1:$B$6230,0))))</f>
        <v>DE-BW</v>
      </c>
      <c r="U179" s="231"/>
      <c r="V179" s="262">
        <f>IF(C179="",NA(),MATCH($B179&amp;$C179,'[1]Smelter Look-up'!$J:$J,0))</f>
        <v>563</v>
      </c>
      <c r="W179" s="263"/>
      <c r="X179" s="263">
        <f t="shared" si="11"/>
        <v>0</v>
      </c>
      <c r="Y179" s="263"/>
      <c r="Z179" s="263"/>
      <c r="AB179" s="265" t="str">
        <f t="shared" si="12"/>
        <v>TungstenH.C. Starck Smelting GmbH &amp; Co. KG</v>
      </c>
    </row>
    <row r="180" spans="1:28" s="264" customFormat="1" ht="89.25">
      <c r="A180" s="207" t="s">
        <v>1432</v>
      </c>
      <c r="B180" s="208" t="s">
        <v>1133</v>
      </c>
      <c r="C180" s="212" t="s">
        <v>13907</v>
      </c>
      <c r="D180" s="270"/>
      <c r="E180" s="208" t="s">
        <v>892</v>
      </c>
      <c r="F180" s="208" t="s">
        <v>1432</v>
      </c>
      <c r="G180" s="208" t="s">
        <v>13320</v>
      </c>
      <c r="H180" s="209">
        <v>0</v>
      </c>
      <c r="I180" s="210" t="s">
        <v>1853</v>
      </c>
      <c r="J180" s="210" t="s">
        <v>12213</v>
      </c>
      <c r="K180" s="260"/>
      <c r="L180" s="260"/>
      <c r="M180" s="260"/>
      <c r="N180" s="260"/>
      <c r="O180" s="260"/>
      <c r="P180" s="211"/>
      <c r="Q180" s="261"/>
      <c r="R180" s="208" t="s">
        <v>15229</v>
      </c>
      <c r="S180" s="215" t="str">
        <f t="shared" ca="1" si="13"/>
        <v>VN</v>
      </c>
      <c r="T180" s="215" t="str">
        <f ca="1">IF(B180="","",IF(ISERROR(MATCH($J180,[1]SorP!$B$1:$B$6230,0)),"",INDIRECT("'SorP'!$A$"&amp;MATCH($J180,[1]SorP!$B$1:$B$6230,0))))</f>
        <v>VN-06</v>
      </c>
      <c r="U180" s="231"/>
      <c r="V180" s="262">
        <f>IF(C180="",NA(),MATCH($B180&amp;$C180,'[1]Smelter Look-up'!$J:$J,0))</f>
        <v>588</v>
      </c>
      <c r="W180" s="263"/>
      <c r="X180" s="263">
        <f t="shared" si="11"/>
        <v>0</v>
      </c>
      <c r="Y180" s="263"/>
      <c r="Z180" s="263"/>
      <c r="AB180" s="265" t="str">
        <f t="shared" si="12"/>
        <v>TungstenMasan Tungsten Chemical LLC (MTC)</v>
      </c>
    </row>
    <row r="181" spans="1:28" s="264" customFormat="1" ht="114.75">
      <c r="A181" s="207" t="s">
        <v>1431</v>
      </c>
      <c r="B181" s="208" t="s">
        <v>1133</v>
      </c>
      <c r="C181" s="212" t="s">
        <v>1430</v>
      </c>
      <c r="D181" s="270"/>
      <c r="E181" s="208" t="s">
        <v>1100</v>
      </c>
      <c r="F181" s="208" t="s">
        <v>1431</v>
      </c>
      <c r="G181" s="208" t="s">
        <v>13320</v>
      </c>
      <c r="H181" s="209">
        <v>0</v>
      </c>
      <c r="I181" s="210" t="s">
        <v>1786</v>
      </c>
      <c r="J181" s="210" t="s">
        <v>13699</v>
      </c>
      <c r="K181" s="260"/>
      <c r="L181" s="260"/>
      <c r="M181" s="260"/>
      <c r="N181" s="260"/>
      <c r="O181" s="260"/>
      <c r="P181" s="211"/>
      <c r="Q181" s="261"/>
      <c r="R181" s="208" t="s">
        <v>1430</v>
      </c>
      <c r="S181" s="215" t="str">
        <f t="shared" ca="1" si="13"/>
        <v>CN</v>
      </c>
      <c r="T181" s="215" t="str">
        <f ca="1">IF(B181="","",IF(ISERROR(MATCH($J181,[1]SorP!$B$1:$B$6230,0)),"",INDIRECT("'SorP'!$A$"&amp;MATCH($J181,[1]SorP!$B$1:$B$6230,0))))</f>
        <v>CN-SD</v>
      </c>
      <c r="U181" s="231"/>
      <c r="V181" s="262">
        <f>IF(C181="",NA(),MATCH($B181&amp;$C181,'[1]Smelter Look-up'!$J:$J,0))</f>
        <v>573</v>
      </c>
      <c r="W181" s="263"/>
      <c r="X181" s="263">
        <f t="shared" si="11"/>
        <v>0</v>
      </c>
      <c r="Y181" s="263"/>
      <c r="Z181" s="263"/>
      <c r="AB181" s="265" t="str">
        <f t="shared" si="12"/>
        <v>TungstenJiangwu H.C. Starck Tungsten Products Co., Ltd.</v>
      </c>
    </row>
    <row r="182" spans="1:28" s="264" customFormat="1" ht="127.5">
      <c r="A182" s="207" t="s">
        <v>15728</v>
      </c>
      <c r="B182" s="208" t="s">
        <v>1133</v>
      </c>
      <c r="C182" s="212" t="s">
        <v>15729</v>
      </c>
      <c r="D182" s="270"/>
      <c r="E182" s="208" t="s">
        <v>1100</v>
      </c>
      <c r="F182" s="208" t="s">
        <v>15728</v>
      </c>
      <c r="G182" s="208" t="s">
        <v>13320</v>
      </c>
      <c r="H182" s="209">
        <v>0</v>
      </c>
      <c r="I182" s="210" t="s">
        <v>1751</v>
      </c>
      <c r="J182" s="210" t="s">
        <v>13703</v>
      </c>
      <c r="K182" s="260"/>
      <c r="L182" s="260"/>
      <c r="M182" s="260"/>
      <c r="N182" s="260"/>
      <c r="O182" s="260"/>
      <c r="P182" s="211"/>
      <c r="Q182" s="261"/>
      <c r="R182" s="208" t="s">
        <v>15668</v>
      </c>
      <c r="S182" s="215" t="str">
        <f t="shared" ca="1" si="13"/>
        <v>CN</v>
      </c>
      <c r="T182" s="215" t="str">
        <f ca="1">IF(B182="","",IF(ISERROR(MATCH($J182,[1]SorP!$B$1:$B$6230,0)),"",INDIRECT("'SorP'!$A$"&amp;MATCH($J182,[1]SorP!$B$1:$B$6230,0))))</f>
        <v>CN-YN</v>
      </c>
      <c r="U182" s="231"/>
      <c r="V182" s="262" t="e">
        <f>IF(C182="",NA(),MATCH($B182&amp;$C182,'[1]Smelter Look-up'!$J:$J,0))</f>
        <v>#N/A</v>
      </c>
      <c r="W182" s="263"/>
      <c r="X182" s="263">
        <f t="shared" si="11"/>
        <v>0</v>
      </c>
      <c r="Y182" s="263"/>
      <c r="Z182" s="263"/>
      <c r="AB182" s="265" t="str">
        <f t="shared" si="12"/>
        <v>TungstenHunan Chuangda Vanadium Tungsten Co., Ltd. Wuji</v>
      </c>
    </row>
    <row r="183" spans="1:28" s="264" customFormat="1" ht="63.75">
      <c r="A183" s="207" t="s">
        <v>1855</v>
      </c>
      <c r="B183" s="208" t="s">
        <v>1133</v>
      </c>
      <c r="C183" s="212" t="s">
        <v>1854</v>
      </c>
      <c r="D183" s="270"/>
      <c r="E183" s="208" t="s">
        <v>2456</v>
      </c>
      <c r="F183" s="208" t="s">
        <v>1855</v>
      </c>
      <c r="G183" s="208" t="s">
        <v>13320</v>
      </c>
      <c r="H183" s="209">
        <v>0</v>
      </c>
      <c r="I183" s="210" t="s">
        <v>1856</v>
      </c>
      <c r="J183" s="210" t="s">
        <v>1624</v>
      </c>
      <c r="K183" s="260"/>
      <c r="L183" s="260"/>
      <c r="M183" s="260"/>
      <c r="N183" s="260"/>
      <c r="O183" s="260"/>
      <c r="P183" s="211"/>
      <c r="Q183" s="261"/>
      <c r="R183" s="208" t="s">
        <v>1854</v>
      </c>
      <c r="S183" s="215" t="str">
        <f t="shared" ca="1" si="13"/>
        <v>US</v>
      </c>
      <c r="T183" s="215" t="str">
        <f ca="1">IF(B183="","",IF(ISERROR(MATCH($J183,[1]SorP!$B$1:$B$6230,0)),"",INDIRECT("'SorP'!$A$"&amp;MATCH($J183,[1]SorP!$B$1:$B$6230,0))))</f>
        <v>US-CA</v>
      </c>
      <c r="U183" s="231"/>
      <c r="V183" s="262">
        <f>IF(C183="",NA(),MATCH($B183&amp;$C183,'[1]Smelter Look-up'!$J:$J,0))</f>
        <v>590</v>
      </c>
      <c r="W183" s="263"/>
      <c r="X183" s="263">
        <f t="shared" si="11"/>
        <v>0</v>
      </c>
      <c r="Y183" s="263"/>
      <c r="Z183" s="263"/>
      <c r="AB183" s="265" t="str">
        <f t="shared" si="12"/>
        <v>TungstenNiagara Refining LLC</v>
      </c>
    </row>
    <row r="184" spans="1:28" s="264" customFormat="1" ht="102">
      <c r="A184" s="207" t="s">
        <v>2559</v>
      </c>
      <c r="B184" s="208" t="s">
        <v>1133</v>
      </c>
      <c r="C184" s="212" t="s">
        <v>13017</v>
      </c>
      <c r="D184" s="270"/>
      <c r="E184" s="208" t="s">
        <v>1100</v>
      </c>
      <c r="F184" s="208" t="s">
        <v>2559</v>
      </c>
      <c r="G184" s="208" t="s">
        <v>13320</v>
      </c>
      <c r="H184" s="209">
        <v>0</v>
      </c>
      <c r="I184" s="210" t="s">
        <v>1786</v>
      </c>
      <c r="J184" s="210" t="s">
        <v>13699</v>
      </c>
      <c r="K184" s="260"/>
      <c r="L184" s="260"/>
      <c r="M184" s="260"/>
      <c r="N184" s="260"/>
      <c r="O184" s="260"/>
      <c r="P184" s="211"/>
      <c r="Q184" s="261"/>
      <c r="R184" s="208" t="s">
        <v>13017</v>
      </c>
      <c r="S184" s="215" t="str">
        <f t="shared" ca="1" si="13"/>
        <v>CN</v>
      </c>
      <c r="T184" s="215" t="str">
        <f ca="1">IF(B184="","",IF(ISERROR(MATCH($J184,[1]SorP!$B$1:$B$6230,0)),"",INDIRECT("'SorP'!$A$"&amp;MATCH($J184,[1]SorP!$B$1:$B$6230,0))))</f>
        <v>CN-SD</v>
      </c>
      <c r="U184" s="231"/>
      <c r="V184" s="262">
        <f>IF(C184="",NA(),MATCH($B184&amp;$C184,'[1]Smelter Look-up'!$J:$J,0))</f>
        <v>555</v>
      </c>
      <c r="W184" s="263"/>
      <c r="X184" s="263">
        <f t="shared" si="11"/>
        <v>0</v>
      </c>
      <c r="Y184" s="263"/>
      <c r="Z184" s="263"/>
      <c r="AB184" s="265" t="str">
        <f t="shared" si="12"/>
        <v>TungstenGanzhou Haichuang Tungsten Co., Ltd.</v>
      </c>
    </row>
    <row r="185" spans="1:28" s="264" customFormat="1" ht="51">
      <c r="A185" s="207" t="s">
        <v>1858</v>
      </c>
      <c r="B185" s="208" t="s">
        <v>1133</v>
      </c>
      <c r="C185" s="212" t="s">
        <v>1857</v>
      </c>
      <c r="D185" s="270"/>
      <c r="E185" s="208" t="s">
        <v>883</v>
      </c>
      <c r="F185" s="208" t="s">
        <v>1858</v>
      </c>
      <c r="G185" s="208" t="s">
        <v>13320</v>
      </c>
      <c r="H185" s="209">
        <v>0</v>
      </c>
      <c r="I185" s="210" t="s">
        <v>1859</v>
      </c>
      <c r="J185" s="210" t="s">
        <v>10105</v>
      </c>
      <c r="K185" s="260"/>
      <c r="L185" s="260"/>
      <c r="M185" s="260"/>
      <c r="N185" s="260"/>
      <c r="O185" s="260"/>
      <c r="P185" s="211"/>
      <c r="Q185" s="261"/>
      <c r="R185" s="208" t="s">
        <v>1857</v>
      </c>
      <c r="S185" s="215" t="str">
        <f t="shared" ca="1" si="13"/>
        <v>RU</v>
      </c>
      <c r="T185" s="215" t="str">
        <f ca="1">IF(B185="","",IF(ISERROR(MATCH($J185,[1]SorP!$B$1:$B$6230,0)),"",INDIRECT("'SorP'!$A$"&amp;MATCH($J185,[1]SorP!$B$1:$B$6230,0))))</f>
        <v>RU-KL</v>
      </c>
      <c r="U185" s="231"/>
      <c r="V185" s="262">
        <f>IF(C185="",NA(),MATCH($B185&amp;$C185,'[1]Smelter Look-up'!$J:$J,0))</f>
        <v>571</v>
      </c>
      <c r="W185" s="263"/>
      <c r="X185" s="263">
        <f t="shared" si="11"/>
        <v>0</v>
      </c>
      <c r="Y185" s="263"/>
      <c r="Z185" s="263"/>
      <c r="AB185" s="265" t="str">
        <f t="shared" si="12"/>
        <v>TungstenHydrometallurg, JSC</v>
      </c>
    </row>
    <row r="186" spans="1:28" s="264" customFormat="1" ht="89.25">
      <c r="A186" s="207" t="s">
        <v>2472</v>
      </c>
      <c r="B186" s="208" t="s">
        <v>1133</v>
      </c>
      <c r="C186" s="212" t="s">
        <v>2471</v>
      </c>
      <c r="D186" s="270"/>
      <c r="E186" s="208" t="s">
        <v>883</v>
      </c>
      <c r="F186" s="208" t="s">
        <v>2472</v>
      </c>
      <c r="G186" s="208" t="s">
        <v>13320</v>
      </c>
      <c r="H186" s="209">
        <v>0</v>
      </c>
      <c r="I186" s="210" t="s">
        <v>2562</v>
      </c>
      <c r="J186" s="210" t="s">
        <v>10025</v>
      </c>
      <c r="K186" s="260"/>
      <c r="L186" s="260"/>
      <c r="M186" s="260"/>
      <c r="N186" s="260"/>
      <c r="O186" s="260"/>
      <c r="P186" s="211"/>
      <c r="Q186" s="261"/>
      <c r="R186" s="208" t="s">
        <v>2471</v>
      </c>
      <c r="S186" s="215" t="str">
        <f t="shared" ca="1" si="13"/>
        <v>RU</v>
      </c>
      <c r="T186" s="215" t="str">
        <f ca="1">IF(B186="","",IF(ISERROR(MATCH($J186,[1]SorP!$B$1:$B$6230,0)),"",INDIRECT("'SorP'!$A$"&amp;MATCH($J186,[1]SorP!$B$1:$B$6230,0))))</f>
        <v>RU-CHU</v>
      </c>
      <c r="U186" s="231"/>
      <c r="V186" s="262">
        <f>IF(C186="",NA(),MATCH($B186&amp;$C186,'[1]Smelter Look-up'!$J:$J,0))</f>
        <v>597</v>
      </c>
      <c r="W186" s="263"/>
      <c r="X186" s="263">
        <f t="shared" si="11"/>
        <v>0</v>
      </c>
      <c r="Y186" s="263"/>
      <c r="Z186" s="263"/>
      <c r="AB186" s="265" t="str">
        <f t="shared" si="12"/>
        <v>TungstenUnecha Refractory metals plant</v>
      </c>
    </row>
    <row r="187" spans="1:28" s="264" customFormat="1" ht="102">
      <c r="A187" s="207" t="s">
        <v>2290</v>
      </c>
      <c r="B187" s="208" t="s">
        <v>1133</v>
      </c>
      <c r="C187" s="212" t="s">
        <v>2366</v>
      </c>
      <c r="D187" s="270"/>
      <c r="E187" s="208" t="s">
        <v>881</v>
      </c>
      <c r="F187" s="208" t="s">
        <v>2290</v>
      </c>
      <c r="G187" s="208" t="s">
        <v>13320</v>
      </c>
      <c r="H187" s="209">
        <v>0</v>
      </c>
      <c r="I187" s="210" t="s">
        <v>2291</v>
      </c>
      <c r="J187" s="210" t="s">
        <v>2292</v>
      </c>
      <c r="K187" s="260"/>
      <c r="L187" s="260"/>
      <c r="M187" s="260"/>
      <c r="N187" s="260"/>
      <c r="O187" s="260"/>
      <c r="P187" s="211"/>
      <c r="Q187" s="261"/>
      <c r="R187" s="208" t="s">
        <v>2366</v>
      </c>
      <c r="S187" s="215" t="str">
        <f t="shared" ca="1" si="13"/>
        <v>PH</v>
      </c>
      <c r="T187" s="215" t="str">
        <f ca="1">IF(B187="","",IF(ISERROR(MATCH($J187,[1]SorP!$B$1:$B$6230,0)),"",INDIRECT("'SorP'!$A$"&amp;MATCH($J187,[1]SorP!$B$1:$B$6230,0))))</f>
        <v>PH-ANT</v>
      </c>
      <c r="U187" s="231"/>
      <c r="V187" s="262">
        <f>IF(C187="",NA(),MATCH($B187&amp;$C187,'[1]Smelter Look-up'!$J:$J,0))</f>
        <v>595</v>
      </c>
      <c r="W187" s="263"/>
      <c r="X187" s="263">
        <f t="shared" si="11"/>
        <v>0</v>
      </c>
      <c r="Y187" s="263"/>
      <c r="Z187" s="263"/>
      <c r="AB187" s="265" t="str">
        <f t="shared" si="12"/>
        <v>TungstenPhilippine Chuangxin Industrial Co., Inc.</v>
      </c>
    </row>
    <row r="188" spans="1:28" s="264" customFormat="1" ht="140.25">
      <c r="A188" s="207" t="s">
        <v>2294</v>
      </c>
      <c r="B188" s="208" t="s">
        <v>1133</v>
      </c>
      <c r="C188" s="212" t="s">
        <v>2293</v>
      </c>
      <c r="D188" s="270"/>
      <c r="E188" s="208" t="s">
        <v>1100</v>
      </c>
      <c r="F188" s="208" t="s">
        <v>2294</v>
      </c>
      <c r="G188" s="208" t="s">
        <v>13320</v>
      </c>
      <c r="H188" s="209">
        <v>0</v>
      </c>
      <c r="I188" s="210" t="s">
        <v>1786</v>
      </c>
      <c r="J188" s="210" t="s">
        <v>13699</v>
      </c>
      <c r="K188" s="260"/>
      <c r="L188" s="260"/>
      <c r="M188" s="260"/>
      <c r="N188" s="260"/>
      <c r="O188" s="260"/>
      <c r="P188" s="211"/>
      <c r="Q188" s="261"/>
      <c r="R188" s="208" t="s">
        <v>2293</v>
      </c>
      <c r="S188" s="215" t="str">
        <f t="shared" ca="1" si="13"/>
        <v>CN</v>
      </c>
      <c r="T188" s="215" t="str">
        <f ca="1">IF(B188="","",IF(ISERROR(MATCH($J188,[1]SorP!$B$1:$B$6230,0)),"",INDIRECT("'SorP'!$A$"&amp;MATCH($J188,[1]SorP!$B$1:$B$6230,0))))</f>
        <v>CN-SD</v>
      </c>
      <c r="U188" s="231"/>
      <c r="V188" s="262">
        <f>IF(C188="",NA(),MATCH($B188&amp;$C188,'[1]Smelter Look-up'!$J:$J,0))</f>
        <v>606</v>
      </c>
      <c r="W188" s="263"/>
      <c r="X188" s="263">
        <f t="shared" si="11"/>
        <v>0</v>
      </c>
      <c r="Y188" s="263"/>
      <c r="Z188" s="263"/>
      <c r="AB188" s="265" t="str">
        <f t="shared" si="12"/>
        <v>TungstenXinfeng Huarui Tungsten &amp; Molybdenum New Material Co., Ltd.</v>
      </c>
    </row>
    <row r="189" spans="1:28" s="264" customFormat="1" ht="51">
      <c r="A189" s="207" t="s">
        <v>2284</v>
      </c>
      <c r="B189" s="208" t="s">
        <v>1133</v>
      </c>
      <c r="C189" s="212" t="s">
        <v>2283</v>
      </c>
      <c r="D189" s="270"/>
      <c r="E189" s="208" t="s">
        <v>1096</v>
      </c>
      <c r="F189" s="208" t="s">
        <v>2284</v>
      </c>
      <c r="G189" s="208" t="s">
        <v>13320</v>
      </c>
      <c r="H189" s="209">
        <v>0</v>
      </c>
      <c r="I189" s="210" t="s">
        <v>2285</v>
      </c>
      <c r="J189" s="210" t="s">
        <v>1682</v>
      </c>
      <c r="K189" s="260"/>
      <c r="L189" s="260"/>
      <c r="M189" s="260"/>
      <c r="N189" s="260"/>
      <c r="O189" s="260"/>
      <c r="P189" s="211"/>
      <c r="Q189" s="261"/>
      <c r="R189" s="208" t="s">
        <v>2283</v>
      </c>
      <c r="S189" s="215" t="str">
        <f t="shared" ca="1" si="13"/>
        <v>BR</v>
      </c>
      <c r="T189" s="215" t="str">
        <f ca="1">IF(B189="","",IF(ISERROR(MATCH($J189,[1]SorP!$B$1:$B$6230,0)),"",INDIRECT("'SorP'!$A$"&amp;MATCH($J189,[1]SorP!$B$1:$B$6230,0))))</f>
        <v>BR-RN</v>
      </c>
      <c r="U189" s="231"/>
      <c r="V189" s="262">
        <f>IF(C189="",NA(),MATCH($B189&amp;$C189,'[1]Smelter Look-up'!$J:$J,0))</f>
        <v>535</v>
      </c>
      <c r="W189" s="263"/>
      <c r="X189" s="263">
        <f t="shared" si="11"/>
        <v>0</v>
      </c>
      <c r="Y189" s="263"/>
      <c r="Z189" s="263"/>
      <c r="AB189" s="265" t="str">
        <f t="shared" si="12"/>
        <v>TungstenACL Metais Eireli</v>
      </c>
    </row>
    <row r="190" spans="1:28" s="264" customFormat="1" ht="63.75">
      <c r="A190" s="207" t="s">
        <v>15730</v>
      </c>
      <c r="B190" s="208" t="s">
        <v>1133</v>
      </c>
      <c r="C190" s="212" t="s">
        <v>15731</v>
      </c>
      <c r="D190" s="270"/>
      <c r="E190" s="208" t="s">
        <v>1111</v>
      </c>
      <c r="F190" s="208" t="s">
        <v>15730</v>
      </c>
      <c r="G190" s="208" t="s">
        <v>13320</v>
      </c>
      <c r="H190" s="209">
        <v>0</v>
      </c>
      <c r="I190" s="210" t="s">
        <v>15732</v>
      </c>
      <c r="J190" s="210" t="s">
        <v>12951</v>
      </c>
      <c r="K190" s="260"/>
      <c r="L190" s="260"/>
      <c r="M190" s="260"/>
      <c r="N190" s="260"/>
      <c r="O190" s="260"/>
      <c r="P190" s="211"/>
      <c r="Q190" s="261"/>
      <c r="R190" s="208" t="s">
        <v>15731</v>
      </c>
      <c r="S190" s="215" t="str">
        <f t="shared" ca="1" si="13"/>
        <v>KR</v>
      </c>
      <c r="T190" s="215" t="str">
        <f ca="1">IF(B190="","",IF(ISERROR(MATCH($J190,[1]SorP!$B$1:$B$6230,0)),"",INDIRECT("'SorP'!$A$"&amp;MATCH($J190,[1]SorP!$B$1:$B$6230,0))))</f>
        <v>KW-HA</v>
      </c>
      <c r="U190" s="231"/>
      <c r="V190" s="262">
        <f>IF(C190="",NA(),MATCH($B190&amp;$C190,'[1]Smelter Look-up'!$J:$J,0))</f>
        <v>602</v>
      </c>
      <c r="W190" s="263"/>
      <c r="X190" s="263">
        <f t="shared" si="11"/>
        <v>0</v>
      </c>
      <c r="Y190" s="263"/>
      <c r="Z190" s="263"/>
      <c r="AB190" s="265" t="str">
        <f t="shared" si="12"/>
        <v>TungstenWoltech Korea Co., Ltd.</v>
      </c>
    </row>
    <row r="191" spans="1:28" s="264" customFormat="1" ht="38.25">
      <c r="A191" s="207" t="s">
        <v>2288</v>
      </c>
      <c r="B191" s="208" t="s">
        <v>1133</v>
      </c>
      <c r="C191" s="212" t="s">
        <v>2561</v>
      </c>
      <c r="D191" s="270"/>
      <c r="E191" s="208" t="s">
        <v>883</v>
      </c>
      <c r="F191" s="208" t="s">
        <v>2288</v>
      </c>
      <c r="G191" s="208" t="s">
        <v>13320</v>
      </c>
      <c r="H191" s="209">
        <v>0</v>
      </c>
      <c r="I191" s="210" t="s">
        <v>2289</v>
      </c>
      <c r="J191" s="210" t="s">
        <v>10038</v>
      </c>
      <c r="K191" s="260"/>
      <c r="L191" s="260"/>
      <c r="M191" s="260"/>
      <c r="N191" s="260"/>
      <c r="O191" s="260"/>
      <c r="P191" s="211"/>
      <c r="Q191" s="261"/>
      <c r="R191" s="208" t="s">
        <v>2561</v>
      </c>
      <c r="S191" s="215" t="str">
        <f t="shared" ca="1" si="13"/>
        <v>RU</v>
      </c>
      <c r="T191" s="215" t="str">
        <f ca="1">IF(B191="","",IF(ISERROR(MATCH($J191,[1]SorP!$B$1:$B$6230,0)),"",INDIRECT("'SorP'!$A$"&amp;MATCH($J191,[1]SorP!$B$1:$B$6230,0))))</f>
        <v>RU-MOW</v>
      </c>
      <c r="U191" s="231"/>
      <c r="V191" s="262">
        <f>IF(C191="",NA(),MATCH($B191&amp;$C191,'[1]Smelter Look-up'!$J:$J,0))</f>
        <v>589</v>
      </c>
      <c r="W191" s="263"/>
      <c r="X191" s="263">
        <f t="shared" si="11"/>
        <v>0</v>
      </c>
      <c r="Y191" s="263"/>
      <c r="Z191" s="263"/>
      <c r="AB191" s="265" t="str">
        <f t="shared" si="12"/>
        <v>TungstenMoliren Ltd.</v>
      </c>
    </row>
    <row r="192" spans="1:28" s="264" customFormat="1" ht="76.5">
      <c r="A192" s="316" t="s">
        <v>1385</v>
      </c>
      <c r="B192" s="208" t="s">
        <v>1130</v>
      </c>
      <c r="C192" s="212" t="s">
        <v>1384</v>
      </c>
      <c r="D192" s="270"/>
      <c r="E192" s="208" t="s">
        <v>2456</v>
      </c>
      <c r="F192" s="208" t="s">
        <v>1385</v>
      </c>
      <c r="G192" s="208" t="s">
        <v>13320</v>
      </c>
      <c r="H192" s="209">
        <v>0</v>
      </c>
      <c r="I192" s="210" t="s">
        <v>1545</v>
      </c>
      <c r="J192" s="210" t="s">
        <v>1546</v>
      </c>
      <c r="K192" s="260"/>
      <c r="L192" s="260"/>
      <c r="M192" s="260"/>
      <c r="N192" s="260"/>
      <c r="O192" s="260"/>
      <c r="P192" s="211"/>
      <c r="Q192" s="261"/>
      <c r="R192" s="208" t="s">
        <v>1384</v>
      </c>
      <c r="S192" s="215" t="str">
        <f t="shared" ref="S192" ca="1" si="14">IF(B192="","",IF(ISERROR(MATCH($E192,CL,0)),"Unknown",INDIRECT("'C'!$A$"&amp;MATCH($E192,CL,0)+1)))</f>
        <v>US</v>
      </c>
      <c r="T192" s="215" t="str">
        <f ca="1">IF(B192="","",IF(ISERROR(MATCH($J192,[1]SorP!$B$1:$B$6230,0)),"",INDIRECT("'SorP'!$A$"&amp;MATCH($J192,[1]SorP!$B$1:$B$6230,0))))</f>
        <v>US-CO</v>
      </c>
      <c r="U192" s="231"/>
      <c r="V192" s="262">
        <f>IF(C192="",NA(),MATCH($B192&amp;$C192,'[1]Smelter Look-up'!$J:$J,0))</f>
        <v>7</v>
      </c>
      <c r="W192" s="263"/>
      <c r="X192" s="263">
        <f t="shared" si="11"/>
        <v>0</v>
      </c>
      <c r="Y192" s="263"/>
      <c r="Z192" s="263"/>
      <c r="AB192" s="265" t="str">
        <f t="shared" si="12"/>
        <v>GoldAdvanced Chemical Company</v>
      </c>
    </row>
    <row r="193" spans="1:28" s="264" customFormat="1" ht="76.5">
      <c r="A193" s="316" t="s">
        <v>650</v>
      </c>
      <c r="B193" s="208" t="s">
        <v>1130</v>
      </c>
      <c r="C193" s="212" t="s">
        <v>2154</v>
      </c>
      <c r="D193" s="270"/>
      <c r="E193" s="208" t="s">
        <v>1108</v>
      </c>
      <c r="F193" s="208" t="s">
        <v>650</v>
      </c>
      <c r="G193" s="208" t="s">
        <v>13320</v>
      </c>
      <c r="H193" s="209">
        <v>0</v>
      </c>
      <c r="I193" s="210" t="s">
        <v>1547</v>
      </c>
      <c r="J193" s="210" t="s">
        <v>1548</v>
      </c>
      <c r="K193" s="260"/>
      <c r="L193" s="260"/>
      <c r="M193" s="260"/>
      <c r="N193" s="260"/>
      <c r="O193" s="260"/>
      <c r="P193" s="211"/>
      <c r="Q193" s="261"/>
      <c r="R193" s="208" t="s">
        <v>2154</v>
      </c>
      <c r="S193" s="215" t="str">
        <f t="shared" ref="S193:S224" ca="1" si="15">IF(B193="","",IF(ISERROR(MATCH($E193,CL,0)),"Unknown",INDIRECT("'C'!$A$"&amp;MATCH($E193,CL,0)+1)))</f>
        <v>JP</v>
      </c>
      <c r="T193" s="215" t="str">
        <f ca="1">IF(B193="","",IF(ISERROR(MATCH($J193,[1]SorP!$B$1:$B$6230,0)),"",INDIRECT("'SorP'!$A$"&amp;MATCH($J193,[1]SorP!$B$1:$B$6230,0))))</f>
        <v>JP-45</v>
      </c>
      <c r="U193" s="231"/>
      <c r="V193" s="262">
        <f>IF(C193="",NA(),MATCH($B193&amp;$C193,'[1]Smelter Look-up'!$J:$J,0))</f>
        <v>11</v>
      </c>
      <c r="W193" s="263"/>
      <c r="X193" s="263">
        <f t="shared" si="11"/>
        <v>0</v>
      </c>
      <c r="Y193" s="263"/>
      <c r="Z193" s="263"/>
      <c r="AB193" s="265" t="str">
        <f t="shared" si="12"/>
        <v>GoldAida Chemical Industries Co., Ltd.</v>
      </c>
    </row>
    <row r="194" spans="1:28" s="264" customFormat="1" ht="102">
      <c r="A194" s="316" t="s">
        <v>651</v>
      </c>
      <c r="B194" s="208" t="s">
        <v>1130</v>
      </c>
      <c r="C194" s="212" t="s">
        <v>52</v>
      </c>
      <c r="D194" s="270"/>
      <c r="E194" s="208" t="s">
        <v>1101</v>
      </c>
      <c r="F194" s="208" t="s">
        <v>651</v>
      </c>
      <c r="G194" s="208" t="s">
        <v>13320</v>
      </c>
      <c r="H194" s="209">
        <v>0</v>
      </c>
      <c r="I194" s="210" t="s">
        <v>1549</v>
      </c>
      <c r="J194" s="210" t="s">
        <v>1550</v>
      </c>
      <c r="K194" s="260"/>
      <c r="L194" s="260"/>
      <c r="M194" s="260"/>
      <c r="N194" s="260"/>
      <c r="O194" s="260"/>
      <c r="P194" s="211"/>
      <c r="Q194" s="261"/>
      <c r="R194" s="208" t="s">
        <v>52</v>
      </c>
      <c r="S194" s="215" t="str">
        <f t="shared" ca="1" si="15"/>
        <v>DE</v>
      </c>
      <c r="T194" s="215" t="str">
        <f ca="1">IF(B194="","",IF(ISERROR(MATCH($J194,[1]SorP!$B$1:$B$6230,0)),"",INDIRECT("'SorP'!$A$"&amp;MATCH($J194,[1]SorP!$B$1:$B$6230,0))))</f>
        <v>DE-BW</v>
      </c>
      <c r="U194" s="231"/>
      <c r="V194" s="262">
        <f>IF(C194="",NA(),MATCH($B194&amp;$C194,'[1]Smelter Look-up'!$J:$J,0))</f>
        <v>16</v>
      </c>
      <c r="W194" s="263"/>
      <c r="X194" s="263">
        <f t="shared" si="11"/>
        <v>0</v>
      </c>
      <c r="Y194" s="263"/>
      <c r="Z194" s="263"/>
      <c r="AB194" s="265" t="str">
        <f t="shared" si="12"/>
        <v>GoldAllgemeine Gold-und Silberscheideanstalt A.G.</v>
      </c>
    </row>
    <row r="195" spans="1:28" s="264" customFormat="1" ht="102">
      <c r="A195" s="316" t="s">
        <v>652</v>
      </c>
      <c r="B195" s="208" t="s">
        <v>1130</v>
      </c>
      <c r="C195" s="212" t="s">
        <v>624</v>
      </c>
      <c r="D195" s="270"/>
      <c r="E195" s="208" t="s">
        <v>891</v>
      </c>
      <c r="F195" s="208" t="s">
        <v>652</v>
      </c>
      <c r="G195" s="208" t="s">
        <v>13320</v>
      </c>
      <c r="H195" s="209">
        <v>0</v>
      </c>
      <c r="I195" s="210" t="s">
        <v>1551</v>
      </c>
      <c r="J195" s="210" t="s">
        <v>12093</v>
      </c>
      <c r="K195" s="260"/>
      <c r="L195" s="260"/>
      <c r="M195" s="260"/>
      <c r="N195" s="260"/>
      <c r="O195" s="260"/>
      <c r="P195" s="211"/>
      <c r="Q195" s="261"/>
      <c r="R195" s="208" t="s">
        <v>624</v>
      </c>
      <c r="S195" s="215" t="str">
        <f t="shared" ca="1" si="15"/>
        <v>UZ</v>
      </c>
      <c r="T195" s="215" t="str">
        <f ca="1">IF(B195="","",IF(ISERROR(MATCH($J195,[1]SorP!$B$1:$B$6230,0)),"",INDIRECT("'SorP'!$A$"&amp;MATCH($J195,[1]SorP!$B$1:$B$6230,0))))</f>
        <v>UZ-TO</v>
      </c>
      <c r="U195" s="231"/>
      <c r="V195" s="262">
        <f>IF(C195="",NA(),MATCH($B195&amp;$C195,'[1]Smelter Look-up'!$J:$J,0))</f>
        <v>17</v>
      </c>
      <c r="W195" s="263"/>
      <c r="X195" s="263">
        <f t="shared" si="11"/>
        <v>0</v>
      </c>
      <c r="Y195" s="263"/>
      <c r="Z195" s="263"/>
      <c r="AB195" s="265" t="str">
        <f t="shared" si="12"/>
        <v>GoldAlmalyk Mining and Metallurgical Complex (AMMC)</v>
      </c>
    </row>
    <row r="196" spans="1:28" s="264" customFormat="1" ht="89.25">
      <c r="A196" s="316" t="s">
        <v>653</v>
      </c>
      <c r="B196" s="208" t="s">
        <v>1130</v>
      </c>
      <c r="C196" s="212" t="s">
        <v>12507</v>
      </c>
      <c r="D196" s="270"/>
      <c r="E196" s="208" t="s">
        <v>1096</v>
      </c>
      <c r="F196" s="208" t="s">
        <v>653</v>
      </c>
      <c r="G196" s="208" t="s">
        <v>13320</v>
      </c>
      <c r="H196" s="209">
        <v>0</v>
      </c>
      <c r="I196" s="210" t="s">
        <v>1553</v>
      </c>
      <c r="J196" s="210" t="s">
        <v>1554</v>
      </c>
      <c r="K196" s="260"/>
      <c r="L196" s="260"/>
      <c r="M196" s="260"/>
      <c r="N196" s="260"/>
      <c r="O196" s="260"/>
      <c r="P196" s="211"/>
      <c r="Q196" s="261"/>
      <c r="R196" s="208" t="s">
        <v>12507</v>
      </c>
      <c r="S196" s="215" t="str">
        <f t="shared" ca="1" si="15"/>
        <v>BR</v>
      </c>
      <c r="T196" s="215" t="str">
        <f ca="1">IF(B196="","",IF(ISERROR(MATCH($J196,[1]SorP!$B$1:$B$6230,0)),"",INDIRECT("'SorP'!$A$"&amp;MATCH($J196,[1]SorP!$B$1:$B$6230,0))))</f>
        <v>BR-CE</v>
      </c>
      <c r="U196" s="231"/>
      <c r="V196" s="262">
        <f>IF(C196="",NA(),MATCH($B196&amp;$C196,'[1]Smelter Look-up'!$J:$J,0))</f>
        <v>20</v>
      </c>
      <c r="W196" s="263"/>
      <c r="X196" s="263">
        <f t="shared" si="11"/>
        <v>0</v>
      </c>
      <c r="Y196" s="263"/>
      <c r="Z196" s="263"/>
      <c r="AB196" s="265" t="str">
        <f t="shared" si="12"/>
        <v>GoldAngloGold Ashanti Corrego do Sitio Mineracao</v>
      </c>
    </row>
    <row r="197" spans="1:28" s="264" customFormat="1" ht="51">
      <c r="A197" s="316" t="s">
        <v>654</v>
      </c>
      <c r="B197" s="208" t="s">
        <v>1130</v>
      </c>
      <c r="C197" s="212" t="s">
        <v>2305</v>
      </c>
      <c r="D197" s="270"/>
      <c r="E197" s="208" t="s">
        <v>1098</v>
      </c>
      <c r="F197" s="208" t="s">
        <v>654</v>
      </c>
      <c r="G197" s="208" t="s">
        <v>13320</v>
      </c>
      <c r="H197" s="209">
        <v>0</v>
      </c>
      <c r="I197" s="210" t="s">
        <v>1555</v>
      </c>
      <c r="J197" s="210" t="s">
        <v>1556</v>
      </c>
      <c r="K197" s="260"/>
      <c r="L197" s="260"/>
      <c r="M197" s="260"/>
      <c r="N197" s="260"/>
      <c r="O197" s="260"/>
      <c r="P197" s="211"/>
      <c r="Q197" s="261"/>
      <c r="R197" s="208" t="s">
        <v>2305</v>
      </c>
      <c r="S197" s="215" t="str">
        <f t="shared" ca="1" si="15"/>
        <v>CH</v>
      </c>
      <c r="T197" s="215" t="str">
        <f ca="1">IF(B197="","",IF(ISERROR(MATCH($J197,[1]SorP!$B$1:$B$6230,0)),"",INDIRECT("'SorP'!$A$"&amp;MATCH($J197,[1]SorP!$B$1:$B$6230,0))))</f>
        <v>CH-LU</v>
      </c>
      <c r="U197" s="231"/>
      <c r="V197" s="262">
        <f>IF(C197="",NA(),MATCH($B197&amp;$C197,'[1]Smelter Look-up'!$J:$J,0))</f>
        <v>25</v>
      </c>
      <c r="W197" s="263"/>
      <c r="X197" s="263">
        <f t="shared" ref="X197:X260" si="16">IF(AND(C197="Smelter not listed",OR(LEN(D197)=0,LEN(E197)=0)),1,0)</f>
        <v>0</v>
      </c>
      <c r="Y197" s="263"/>
      <c r="Z197" s="263"/>
      <c r="AB197" s="265" t="str">
        <f t="shared" ref="AB197:AB260" si="17">B197&amp;C197</f>
        <v>GoldArgor-Heraeus S.A.</v>
      </c>
    </row>
    <row r="198" spans="1:28" s="264" customFormat="1" ht="51">
      <c r="A198" s="316" t="s">
        <v>655</v>
      </c>
      <c r="B198" s="208" t="s">
        <v>1130</v>
      </c>
      <c r="C198" s="212" t="s">
        <v>2306</v>
      </c>
      <c r="D198" s="270"/>
      <c r="E198" s="208" t="s">
        <v>1108</v>
      </c>
      <c r="F198" s="208" t="s">
        <v>655</v>
      </c>
      <c r="G198" s="208" t="s">
        <v>13320</v>
      </c>
      <c r="H198" s="209">
        <v>0</v>
      </c>
      <c r="I198" s="210" t="s">
        <v>1557</v>
      </c>
      <c r="J198" s="210" t="s">
        <v>1558</v>
      </c>
      <c r="K198" s="260"/>
      <c r="L198" s="260"/>
      <c r="M198" s="260"/>
      <c r="N198" s="260"/>
      <c r="O198" s="260"/>
      <c r="P198" s="211"/>
      <c r="Q198" s="261"/>
      <c r="R198" s="208" t="s">
        <v>2306</v>
      </c>
      <c r="S198" s="215" t="str">
        <f t="shared" ca="1" si="15"/>
        <v>JP</v>
      </c>
      <c r="T198" s="215" t="str">
        <f ca="1">IF(B198="","",IF(ISERROR(MATCH($J198,[1]SorP!$B$1:$B$6230,0)),"",INDIRECT("'SorP'!$A$"&amp;MATCH($J198,[1]SorP!$B$1:$B$6230,0))))</f>
        <v>JP-21</v>
      </c>
      <c r="U198" s="231"/>
      <c r="V198" s="262">
        <f>IF(C198="",NA(),MATCH($B198&amp;$C198,'[1]Smelter Look-up'!$J:$J,0))</f>
        <v>26</v>
      </c>
      <c r="W198" s="263"/>
      <c r="X198" s="263">
        <f t="shared" si="16"/>
        <v>0</v>
      </c>
      <c r="Y198" s="263"/>
      <c r="Z198" s="263"/>
      <c r="AB198" s="265" t="str">
        <f t="shared" si="17"/>
        <v>GoldAsahi Pretec Corp.</v>
      </c>
    </row>
    <row r="199" spans="1:28" s="264" customFormat="1" ht="51">
      <c r="A199" s="316" t="s">
        <v>656</v>
      </c>
      <c r="B199" s="208" t="s">
        <v>1130</v>
      </c>
      <c r="C199" s="212" t="s">
        <v>2155</v>
      </c>
      <c r="D199" s="270"/>
      <c r="E199" s="208" t="s">
        <v>1108</v>
      </c>
      <c r="F199" s="208" t="s">
        <v>656</v>
      </c>
      <c r="G199" s="208" t="s">
        <v>13320</v>
      </c>
      <c r="H199" s="209">
        <v>0</v>
      </c>
      <c r="I199" s="210" t="s">
        <v>1560</v>
      </c>
      <c r="J199" s="210" t="s">
        <v>1561</v>
      </c>
      <c r="K199" s="260"/>
      <c r="L199" s="260"/>
      <c r="M199" s="260"/>
      <c r="N199" s="260"/>
      <c r="O199" s="260"/>
      <c r="P199" s="211"/>
      <c r="Q199" s="261"/>
      <c r="R199" s="208" t="s">
        <v>2155</v>
      </c>
      <c r="S199" s="215" t="str">
        <f t="shared" ca="1" si="15"/>
        <v>JP</v>
      </c>
      <c r="T199" s="215" t="str">
        <f ca="1">IF(B199="","",IF(ISERROR(MATCH($J199,[1]SorP!$B$1:$B$6230,0)),"",INDIRECT("'SorP'!$A$"&amp;MATCH($J199,[1]SorP!$B$1:$B$6230,0))))</f>
        <v>JP-32</v>
      </c>
      <c r="U199" s="231"/>
      <c r="V199" s="262">
        <f>IF(C199="",NA(),MATCH($B199&amp;$C199,'[1]Smelter Look-up'!$J:$J,0))</f>
        <v>29</v>
      </c>
      <c r="W199" s="263"/>
      <c r="X199" s="263">
        <f t="shared" si="16"/>
        <v>0</v>
      </c>
      <c r="Y199" s="263"/>
      <c r="Z199" s="263"/>
      <c r="AB199" s="265" t="str">
        <f t="shared" si="17"/>
        <v>GoldAsaka Riken Co., Ltd.</v>
      </c>
    </row>
    <row r="200" spans="1:28" s="264" customFormat="1" ht="25.5">
      <c r="A200" s="316" t="s">
        <v>658</v>
      </c>
      <c r="B200" s="208" t="s">
        <v>1130</v>
      </c>
      <c r="C200" s="212" t="s">
        <v>1224</v>
      </c>
      <c r="D200" s="270"/>
      <c r="E200" s="208" t="s">
        <v>1101</v>
      </c>
      <c r="F200" s="208" t="s">
        <v>658</v>
      </c>
      <c r="G200" s="208" t="s">
        <v>13320</v>
      </c>
      <c r="H200" s="209">
        <v>0</v>
      </c>
      <c r="I200" s="210" t="s">
        <v>1563</v>
      </c>
      <c r="J200" s="210" t="s">
        <v>1563</v>
      </c>
      <c r="K200" s="260"/>
      <c r="L200" s="260"/>
      <c r="M200" s="260"/>
      <c r="N200" s="260"/>
      <c r="O200" s="260"/>
      <c r="P200" s="211"/>
      <c r="Q200" s="261"/>
      <c r="R200" s="208" t="s">
        <v>1224</v>
      </c>
      <c r="S200" s="215" t="str">
        <f t="shared" ca="1" si="15"/>
        <v>DE</v>
      </c>
      <c r="T200" s="215" t="str">
        <f ca="1">IF(B200="","",IF(ISERROR(MATCH($J200,[1]SorP!$B$1:$B$6230,0)),"",INDIRECT("'SorP'!$A$"&amp;MATCH($J200,[1]SorP!$B$1:$B$6230,0))))</f>
        <v>DE-NI</v>
      </c>
      <c r="U200" s="231"/>
      <c r="V200" s="262">
        <f>IF(C200="",NA(),MATCH($B200&amp;$C200,'[1]Smelter Look-up'!$J:$J,0))</f>
        <v>34</v>
      </c>
      <c r="W200" s="263"/>
      <c r="X200" s="263">
        <f t="shared" si="16"/>
        <v>0</v>
      </c>
      <c r="Y200" s="263"/>
      <c r="Z200" s="263"/>
      <c r="AB200" s="265" t="str">
        <f t="shared" si="17"/>
        <v>GoldAurubis AG</v>
      </c>
    </row>
    <row r="201" spans="1:28" s="264" customFormat="1" ht="25.5">
      <c r="A201" s="316" t="s">
        <v>660</v>
      </c>
      <c r="B201" s="208" t="s">
        <v>1130</v>
      </c>
      <c r="C201" s="212" t="s">
        <v>1226</v>
      </c>
      <c r="D201" s="270"/>
      <c r="E201" s="208" t="s">
        <v>887</v>
      </c>
      <c r="F201" s="208" t="s">
        <v>660</v>
      </c>
      <c r="G201" s="208" t="s">
        <v>13320</v>
      </c>
      <c r="H201" s="209">
        <v>0</v>
      </c>
      <c r="I201" s="210" t="s">
        <v>1565</v>
      </c>
      <c r="J201" s="210" t="s">
        <v>10354</v>
      </c>
      <c r="K201" s="260"/>
      <c r="L201" s="260"/>
      <c r="M201" s="260"/>
      <c r="N201" s="260"/>
      <c r="O201" s="260"/>
      <c r="P201" s="211"/>
      <c r="Q201" s="261"/>
      <c r="R201" s="208" t="s">
        <v>1226</v>
      </c>
      <c r="S201" s="215" t="str">
        <f t="shared" ca="1" si="15"/>
        <v>SE</v>
      </c>
      <c r="T201" s="215" t="str">
        <f ca="1">IF(B201="","",IF(ISERROR(MATCH($J201,[1]SorP!$B$1:$B$6230,0)),"",INDIRECT("'SorP'!$A$"&amp;MATCH($J201,[1]SorP!$B$1:$B$6230,0))))</f>
        <v>SE-W</v>
      </c>
      <c r="U201" s="231"/>
      <c r="V201" s="262">
        <f>IF(C201="",NA(),MATCH($B201&amp;$C201,'[1]Smelter Look-up'!$J:$J,0))</f>
        <v>39</v>
      </c>
      <c r="W201" s="263"/>
      <c r="X201" s="263">
        <f t="shared" si="16"/>
        <v>0</v>
      </c>
      <c r="Y201" s="263"/>
      <c r="Z201" s="263"/>
      <c r="AB201" s="265" t="str">
        <f t="shared" si="17"/>
        <v>GoldBoliden AB</v>
      </c>
    </row>
    <row r="202" spans="1:28" s="264" customFormat="1" ht="51">
      <c r="A202" s="316" t="s">
        <v>662</v>
      </c>
      <c r="B202" s="208" t="s">
        <v>1130</v>
      </c>
      <c r="C202" s="212" t="s">
        <v>661</v>
      </c>
      <c r="D202" s="270"/>
      <c r="E202" s="208" t="s">
        <v>1101</v>
      </c>
      <c r="F202" s="208" t="s">
        <v>662</v>
      </c>
      <c r="G202" s="208" t="s">
        <v>13320</v>
      </c>
      <c r="H202" s="209">
        <v>0</v>
      </c>
      <c r="I202" s="210" t="s">
        <v>1549</v>
      </c>
      <c r="J202" s="210" t="s">
        <v>1550</v>
      </c>
      <c r="K202" s="260"/>
      <c r="L202" s="260"/>
      <c r="M202" s="260"/>
      <c r="N202" s="260"/>
      <c r="O202" s="260"/>
      <c r="P202" s="211"/>
      <c r="Q202" s="261"/>
      <c r="R202" s="208" t="s">
        <v>661</v>
      </c>
      <c r="S202" s="215" t="str">
        <f t="shared" ca="1" si="15"/>
        <v>DE</v>
      </c>
      <c r="T202" s="215" t="str">
        <f ca="1">IF(B202="","",IF(ISERROR(MATCH($J202,[1]SorP!$B$1:$B$6230,0)),"",INDIRECT("'SorP'!$A$"&amp;MATCH($J202,[1]SorP!$B$1:$B$6230,0))))</f>
        <v>DE-BW</v>
      </c>
      <c r="U202" s="231"/>
      <c r="V202" s="262">
        <f>IF(C202="",NA(),MATCH($B202&amp;$C202,'[1]Smelter Look-up'!$J:$J,0))</f>
        <v>40</v>
      </c>
      <c r="W202" s="263"/>
      <c r="X202" s="263">
        <f t="shared" si="16"/>
        <v>0</v>
      </c>
      <c r="Y202" s="263"/>
      <c r="Z202" s="263"/>
      <c r="AB202" s="265" t="str">
        <f t="shared" si="17"/>
        <v>GoldC. Hafner GmbH + Co. KG</v>
      </c>
    </row>
    <row r="203" spans="1:28" s="264" customFormat="1" ht="102">
      <c r="A203" s="316" t="s">
        <v>664</v>
      </c>
      <c r="B203" s="208" t="s">
        <v>1130</v>
      </c>
      <c r="C203" s="212" t="s">
        <v>2257</v>
      </c>
      <c r="D203" s="270"/>
      <c r="E203" s="208" t="s">
        <v>1097</v>
      </c>
      <c r="F203" s="208" t="s">
        <v>664</v>
      </c>
      <c r="G203" s="208" t="s">
        <v>13320</v>
      </c>
      <c r="H203" s="209">
        <v>0</v>
      </c>
      <c r="I203" s="210" t="s">
        <v>1568</v>
      </c>
      <c r="J203" s="210" t="s">
        <v>1569</v>
      </c>
      <c r="K203" s="260"/>
      <c r="L203" s="260"/>
      <c r="M203" s="260"/>
      <c r="N203" s="260"/>
      <c r="O203" s="260"/>
      <c r="P203" s="211"/>
      <c r="Q203" s="261"/>
      <c r="R203" s="208" t="s">
        <v>2257</v>
      </c>
      <c r="S203" s="215" t="str">
        <f t="shared" ca="1" si="15"/>
        <v>CA</v>
      </c>
      <c r="T203" s="215" t="str">
        <f ca="1">IF(B203="","",IF(ISERROR(MATCH($J203,[1]SorP!$B$1:$B$6230,0)),"",INDIRECT("'SorP'!$A$"&amp;MATCH($J203,[1]SorP!$B$1:$B$6230,0))))</f>
        <v>CA-SK</v>
      </c>
      <c r="U203" s="231"/>
      <c r="V203" s="262">
        <f>IF(C203="",NA(),MATCH($B203&amp;$C203,'[1]Smelter Look-up'!$J:$J,0))</f>
        <v>44</v>
      </c>
      <c r="W203" s="263"/>
      <c r="X203" s="263">
        <f t="shared" si="16"/>
        <v>0</v>
      </c>
      <c r="Y203" s="263"/>
      <c r="Z203" s="263"/>
      <c r="AB203" s="265" t="str">
        <f t="shared" si="17"/>
        <v>GoldCCR Refinery - Glencore Canada Corporation</v>
      </c>
    </row>
    <row r="204" spans="1:28" s="264" customFormat="1" ht="51">
      <c r="A204" s="316" t="s">
        <v>665</v>
      </c>
      <c r="B204" s="208" t="s">
        <v>1130</v>
      </c>
      <c r="C204" s="212" t="s">
        <v>2517</v>
      </c>
      <c r="D204" s="270"/>
      <c r="E204" s="208" t="s">
        <v>1098</v>
      </c>
      <c r="F204" s="208" t="s">
        <v>665</v>
      </c>
      <c r="G204" s="208" t="s">
        <v>13320</v>
      </c>
      <c r="H204" s="209">
        <v>0</v>
      </c>
      <c r="I204" s="210" t="s">
        <v>1572</v>
      </c>
      <c r="J204" s="210" t="s">
        <v>1573</v>
      </c>
      <c r="K204" s="260"/>
      <c r="L204" s="260"/>
      <c r="M204" s="260"/>
      <c r="N204" s="260"/>
      <c r="O204" s="260"/>
      <c r="P204" s="211"/>
      <c r="Q204" s="261"/>
      <c r="R204" s="208" t="s">
        <v>2517</v>
      </c>
      <c r="S204" s="215" t="str">
        <f t="shared" ca="1" si="15"/>
        <v>CH</v>
      </c>
      <c r="T204" s="215" t="str">
        <f ca="1">IF(B204="","",IF(ISERROR(MATCH($J204,[1]SorP!$B$1:$B$6230,0)),"",INDIRECT("'SorP'!$A$"&amp;MATCH($J204,[1]SorP!$B$1:$B$6230,0))))</f>
        <v>CH-GL</v>
      </c>
      <c r="U204" s="231"/>
      <c r="V204" s="262">
        <f>IF(C204="",NA(),MATCH($B204&amp;$C204,'[1]Smelter Look-up'!$J:$J,0))</f>
        <v>46</v>
      </c>
      <c r="W204" s="263"/>
      <c r="X204" s="263">
        <f t="shared" si="16"/>
        <v>0</v>
      </c>
      <c r="Y204" s="263"/>
      <c r="Z204" s="263"/>
      <c r="AB204" s="265" t="str">
        <f t="shared" si="17"/>
        <v>GoldCendres + Metaux S.A.</v>
      </c>
    </row>
    <row r="205" spans="1:28" s="264" customFormat="1" ht="38.25">
      <c r="A205" s="207" t="s">
        <v>666</v>
      </c>
      <c r="B205" s="208" t="s">
        <v>1130</v>
      </c>
      <c r="C205" s="212" t="s">
        <v>53</v>
      </c>
      <c r="D205" s="270"/>
      <c r="E205" s="208" t="s">
        <v>1107</v>
      </c>
      <c r="F205" s="208" t="s">
        <v>666</v>
      </c>
      <c r="G205" s="208" t="s">
        <v>13320</v>
      </c>
      <c r="H205" s="209">
        <v>0</v>
      </c>
      <c r="I205" s="210" t="s">
        <v>1576</v>
      </c>
      <c r="J205" s="210" t="s">
        <v>6521</v>
      </c>
      <c r="K205" s="260"/>
      <c r="L205" s="260"/>
      <c r="M205" s="260"/>
      <c r="N205" s="260"/>
      <c r="O205" s="260"/>
      <c r="P205" s="211"/>
      <c r="Q205" s="261"/>
      <c r="R205" s="208" t="s">
        <v>53</v>
      </c>
      <c r="S205" s="215" t="str">
        <f t="shared" ca="1" si="15"/>
        <v>IT</v>
      </c>
      <c r="T205" s="215" t="str">
        <f ca="1">IF(B205="","",IF(ISERROR(MATCH($J205,[1]SorP!$B$1:$B$6230,0)),"",INDIRECT("'SorP'!$A$"&amp;MATCH($J205,[1]SorP!$B$1:$B$6230,0))))</f>
        <v>IT-TA</v>
      </c>
      <c r="U205" s="231"/>
      <c r="V205" s="262">
        <f>IF(C205="",NA(),MATCH($B205&amp;$C205,'[1]Smelter Look-up'!$J:$J,0))</f>
        <v>52</v>
      </c>
      <c r="W205" s="263"/>
      <c r="X205" s="263">
        <f t="shared" si="16"/>
        <v>0</v>
      </c>
      <c r="Y205" s="263"/>
      <c r="Z205" s="263"/>
      <c r="AB205" s="265" t="str">
        <f t="shared" si="17"/>
        <v>GoldChimet S.p.A.</v>
      </c>
    </row>
    <row r="206" spans="1:28" s="264" customFormat="1" ht="63.75">
      <c r="A206" s="207" t="s">
        <v>670</v>
      </c>
      <c r="B206" s="208" t="s">
        <v>1130</v>
      </c>
      <c r="C206" s="212" t="s">
        <v>2273</v>
      </c>
      <c r="D206" s="270"/>
      <c r="E206" s="208" t="s">
        <v>1111</v>
      </c>
      <c r="F206" s="208" t="s">
        <v>670</v>
      </c>
      <c r="G206" s="208" t="s">
        <v>13320</v>
      </c>
      <c r="H206" s="209">
        <v>0</v>
      </c>
      <c r="I206" s="210" t="s">
        <v>1580</v>
      </c>
      <c r="J206" s="210" t="s">
        <v>12950</v>
      </c>
      <c r="K206" s="260"/>
      <c r="L206" s="260"/>
      <c r="M206" s="260"/>
      <c r="N206" s="260"/>
      <c r="O206" s="260"/>
      <c r="P206" s="211"/>
      <c r="Q206" s="261"/>
      <c r="R206" s="208" t="s">
        <v>2273</v>
      </c>
      <c r="S206" s="215" t="str">
        <f t="shared" ca="1" si="15"/>
        <v>KR</v>
      </c>
      <c r="T206" s="215" t="str">
        <f ca="1">IF(B206="","",IF(ISERROR(MATCH($J206,[1]SorP!$B$1:$B$6230,0)),"",INDIRECT("'SorP'!$A$"&amp;MATCH($J206,[1]SorP!$B$1:$B$6230,0))))</f>
        <v>KW-FA</v>
      </c>
      <c r="U206" s="231"/>
      <c r="V206" s="262">
        <f>IF(C206="",NA(),MATCH($B206&amp;$C206,'[1]Smelter Look-up'!$J:$J,0))</f>
        <v>69</v>
      </c>
      <c r="W206" s="263"/>
      <c r="X206" s="263">
        <f t="shared" si="16"/>
        <v>0</v>
      </c>
      <c r="Y206" s="263"/>
      <c r="Z206" s="263"/>
      <c r="AB206" s="265" t="str">
        <f t="shared" si="17"/>
        <v>GoldDSC (Do Sung Corporation)</v>
      </c>
    </row>
    <row r="207" spans="1:28" s="264" customFormat="1" ht="76.5">
      <c r="A207" s="207" t="s">
        <v>672</v>
      </c>
      <c r="B207" s="208" t="s">
        <v>1130</v>
      </c>
      <c r="C207" s="212" t="s">
        <v>12998</v>
      </c>
      <c r="D207" s="270"/>
      <c r="E207" s="208" t="s">
        <v>1101</v>
      </c>
      <c r="F207" s="208" t="s">
        <v>672</v>
      </c>
      <c r="G207" s="208" t="s">
        <v>13320</v>
      </c>
      <c r="H207" s="209">
        <v>0</v>
      </c>
      <c r="I207" s="210" t="s">
        <v>1549</v>
      </c>
      <c r="J207" s="210" t="s">
        <v>1550</v>
      </c>
      <c r="K207" s="260"/>
      <c r="L207" s="260"/>
      <c r="M207" s="260"/>
      <c r="N207" s="260"/>
      <c r="O207" s="260"/>
      <c r="P207" s="211"/>
      <c r="Q207" s="261"/>
      <c r="R207" s="208" t="s">
        <v>12998</v>
      </c>
      <c r="S207" s="215" t="str">
        <f t="shared" ca="1" si="15"/>
        <v>DE</v>
      </c>
      <c r="T207" s="215" t="str">
        <f ca="1">IF(B207="","",IF(ISERROR(MATCH($J207,[1]SorP!$B$1:$B$6230,0)),"",INDIRECT("'SorP'!$A$"&amp;MATCH($J207,[1]SorP!$B$1:$B$6230,0))))</f>
        <v>DE-BW</v>
      </c>
      <c r="U207" s="231"/>
      <c r="V207" s="262">
        <f>IF(C207="",NA(),MATCH($B207&amp;$C207,'[1]Smelter Look-up'!$J:$J,0))</f>
        <v>62</v>
      </c>
      <c r="W207" s="263"/>
      <c r="X207" s="263">
        <f t="shared" si="16"/>
        <v>0</v>
      </c>
      <c r="Y207" s="263"/>
      <c r="Z207" s="263"/>
      <c r="AB207" s="265" t="str">
        <f t="shared" si="17"/>
        <v>GoldDODUCO Contacts and Refining GmbH</v>
      </c>
    </row>
    <row r="208" spans="1:28" s="264" customFormat="1" ht="25.5">
      <c r="A208" s="207" t="s">
        <v>673</v>
      </c>
      <c r="B208" s="208" t="s">
        <v>1130</v>
      </c>
      <c r="C208" s="212" t="s">
        <v>906</v>
      </c>
      <c r="D208" s="270"/>
      <c r="E208" s="208" t="s">
        <v>1108</v>
      </c>
      <c r="F208" s="208" t="s">
        <v>673</v>
      </c>
      <c r="G208" s="208" t="s">
        <v>13320</v>
      </c>
      <c r="H208" s="209">
        <v>0</v>
      </c>
      <c r="I208" s="210" t="s">
        <v>1581</v>
      </c>
      <c r="J208" s="210" t="s">
        <v>1582</v>
      </c>
      <c r="K208" s="260"/>
      <c r="L208" s="260"/>
      <c r="M208" s="260"/>
      <c r="N208" s="260"/>
      <c r="O208" s="260"/>
      <c r="P208" s="211"/>
      <c r="Q208" s="261"/>
      <c r="R208" s="208" t="s">
        <v>906</v>
      </c>
      <c r="S208" s="215" t="str">
        <f t="shared" ca="1" si="15"/>
        <v>JP</v>
      </c>
      <c r="T208" s="215" t="str">
        <f ca="1">IF(B208="","",IF(ISERROR(MATCH($J208,[1]SorP!$B$1:$B$6230,0)),"",INDIRECT("'SorP'!$A$"&amp;MATCH($J208,[1]SorP!$B$1:$B$6230,0))))</f>
        <v>JP-44</v>
      </c>
      <c r="U208" s="231"/>
      <c r="V208" s="262">
        <f>IF(C208="",NA(),MATCH($B208&amp;$C208,'[1]Smelter Look-up'!$J:$J,0))</f>
        <v>64</v>
      </c>
      <c r="W208" s="263"/>
      <c r="X208" s="263">
        <f t="shared" si="16"/>
        <v>0</v>
      </c>
      <c r="Y208" s="263"/>
      <c r="Z208" s="263"/>
      <c r="AB208" s="265" t="str">
        <f t="shared" si="17"/>
        <v>GoldDowa</v>
      </c>
    </row>
    <row r="209" spans="1:28" s="264" customFormat="1" ht="89.25">
      <c r="A209" s="207" t="s">
        <v>397</v>
      </c>
      <c r="B209" s="208" t="s">
        <v>1130</v>
      </c>
      <c r="C209" s="212" t="s">
        <v>13929</v>
      </c>
      <c r="D209" s="270"/>
      <c r="E209" s="208" t="s">
        <v>1108</v>
      </c>
      <c r="F209" s="208" t="s">
        <v>397</v>
      </c>
      <c r="G209" s="208" t="s">
        <v>13320</v>
      </c>
      <c r="H209" s="209">
        <v>0</v>
      </c>
      <c r="I209" s="210" t="s">
        <v>1586</v>
      </c>
      <c r="J209" s="210" t="s">
        <v>1587</v>
      </c>
      <c r="K209" s="260"/>
      <c r="L209" s="260"/>
      <c r="M209" s="260"/>
      <c r="N209" s="260"/>
      <c r="O209" s="260"/>
      <c r="P209" s="211"/>
      <c r="Q209" s="261"/>
      <c r="R209" s="208" t="s">
        <v>13929</v>
      </c>
      <c r="S209" s="215" t="str">
        <f t="shared" ca="1" si="15"/>
        <v>JP</v>
      </c>
      <c r="T209" s="215" t="str">
        <f ca="1">IF(B209="","",IF(ISERROR(MATCH($J209,[1]SorP!$B$1:$B$6230,0)),"",INDIRECT("'SorP'!$A$"&amp;MATCH($J209,[1]SorP!$B$1:$B$6230,0))))</f>
        <v>JP-08</v>
      </c>
      <c r="U209" s="231"/>
      <c r="V209" s="262">
        <f>IF(C209="",NA(),MATCH($B209&amp;$C209,'[1]Smelter Look-up'!$J:$J,0))</f>
        <v>70</v>
      </c>
      <c r="W209" s="263"/>
      <c r="X209" s="263">
        <f t="shared" si="16"/>
        <v>0</v>
      </c>
      <c r="Y209" s="263"/>
      <c r="Z209" s="263"/>
      <c r="AB209" s="265" t="str">
        <f t="shared" si="17"/>
        <v>GoldEco-System Recycling Co., Ltd. East Plant</v>
      </c>
    </row>
    <row r="210" spans="1:28" s="264" customFormat="1" ht="63.75">
      <c r="A210" s="207" t="s">
        <v>674</v>
      </c>
      <c r="B210" s="208" t="s">
        <v>1130</v>
      </c>
      <c r="C210" s="212" t="s">
        <v>2214</v>
      </c>
      <c r="D210" s="270"/>
      <c r="E210" s="208" t="s">
        <v>883</v>
      </c>
      <c r="F210" s="208" t="s">
        <v>674</v>
      </c>
      <c r="G210" s="208" t="s">
        <v>13320</v>
      </c>
      <c r="H210" s="209">
        <v>0</v>
      </c>
      <c r="I210" s="210" t="s">
        <v>1588</v>
      </c>
      <c r="J210" s="210" t="s">
        <v>10084</v>
      </c>
      <c r="K210" s="260"/>
      <c r="L210" s="260"/>
      <c r="M210" s="260"/>
      <c r="N210" s="260"/>
      <c r="O210" s="260"/>
      <c r="P210" s="211"/>
      <c r="Q210" s="261"/>
      <c r="R210" s="208" t="s">
        <v>15158</v>
      </c>
      <c r="S210" s="215" t="str">
        <f t="shared" ca="1" si="15"/>
        <v>RU</v>
      </c>
      <c r="T210" s="215" t="str">
        <f ca="1">IF(B210="","",IF(ISERROR(MATCH($J210,[1]SorP!$B$1:$B$6230,0)),"",INDIRECT("'SorP'!$A$"&amp;MATCH($J210,[1]SorP!$B$1:$B$6230,0))))</f>
        <v>RU-CE</v>
      </c>
      <c r="U210" s="231"/>
      <c r="V210" s="262">
        <f>IF(C210="",NA(),MATCH($B210&amp;$C210,'[1]Smelter Look-up'!$J:$J,0))</f>
        <v>196</v>
      </c>
      <c r="W210" s="263"/>
      <c r="X210" s="263">
        <f t="shared" si="16"/>
        <v>0</v>
      </c>
      <c r="Y210" s="263"/>
      <c r="Z210" s="263"/>
      <c r="AB210" s="265" t="str">
        <f t="shared" si="17"/>
        <v>GoldOJSC Novosibirsk Refinery</v>
      </c>
    </row>
    <row r="211" spans="1:28" s="264" customFormat="1" ht="38.25">
      <c r="A211" s="207" t="s">
        <v>2522</v>
      </c>
      <c r="B211" s="208" t="s">
        <v>1130</v>
      </c>
      <c r="C211" s="212" t="s">
        <v>13934</v>
      </c>
      <c r="D211" s="270"/>
      <c r="E211" s="208" t="s">
        <v>1111</v>
      </c>
      <c r="F211" s="208" t="s">
        <v>2522</v>
      </c>
      <c r="G211" s="208" t="s">
        <v>13320</v>
      </c>
      <c r="H211" s="209">
        <v>0</v>
      </c>
      <c r="I211" s="210" t="s">
        <v>2523</v>
      </c>
      <c r="J211" s="210" t="s">
        <v>12945</v>
      </c>
      <c r="K211" s="260"/>
      <c r="L211" s="260"/>
      <c r="M211" s="260"/>
      <c r="N211" s="260"/>
      <c r="O211" s="260"/>
      <c r="P211" s="211"/>
      <c r="Q211" s="261"/>
      <c r="R211" s="208" t="s">
        <v>13934</v>
      </c>
      <c r="S211" s="215" t="str">
        <f t="shared" ca="1" si="15"/>
        <v>KR</v>
      </c>
      <c r="T211" s="215" t="str">
        <f ca="1">IF(B211="","",IF(ISERROR(MATCH($J211,[1]SorP!$B$1:$B$6230,0)),"",INDIRECT("'SorP'!$A$"&amp;MATCH($J211,[1]SorP!$B$1:$B$6230,0))))</f>
        <v>KR-47</v>
      </c>
      <c r="U211" s="231"/>
      <c r="V211" s="262">
        <f>IF(C211="",NA(),MATCH($B211&amp;$C211,'[1]Smelter Look-up'!$J:$J,0))</f>
        <v>154</v>
      </c>
      <c r="W211" s="263"/>
      <c r="X211" s="263">
        <f t="shared" si="16"/>
        <v>0</v>
      </c>
      <c r="Y211" s="263"/>
      <c r="Z211" s="263"/>
      <c r="AB211" s="265" t="str">
        <f t="shared" si="17"/>
        <v>GoldLT Metal Ltd.</v>
      </c>
    </row>
    <row r="212" spans="1:28" s="264" customFormat="1" ht="51">
      <c r="A212" s="207" t="s">
        <v>678</v>
      </c>
      <c r="B212" s="208" t="s">
        <v>1130</v>
      </c>
      <c r="C212" s="212" t="s">
        <v>1039</v>
      </c>
      <c r="D212" s="270"/>
      <c r="E212" s="208" t="s">
        <v>1101</v>
      </c>
      <c r="F212" s="208" t="s">
        <v>678</v>
      </c>
      <c r="G212" s="208" t="s">
        <v>13320</v>
      </c>
      <c r="H212" s="209">
        <v>0</v>
      </c>
      <c r="I212" s="210" t="s">
        <v>1549</v>
      </c>
      <c r="J212" s="210" t="s">
        <v>1550</v>
      </c>
      <c r="K212" s="260"/>
      <c r="L212" s="260"/>
      <c r="M212" s="260"/>
      <c r="N212" s="260"/>
      <c r="O212" s="260"/>
      <c r="P212" s="211"/>
      <c r="Q212" s="261"/>
      <c r="R212" s="208" t="s">
        <v>1039</v>
      </c>
      <c r="S212" s="215" t="str">
        <f t="shared" ca="1" si="15"/>
        <v>DE</v>
      </c>
      <c r="T212" s="215" t="str">
        <f ca="1">IF(B212="","",IF(ISERROR(MATCH($J212,[1]SorP!$B$1:$B$6230,0)),"",INDIRECT("'SorP'!$A$"&amp;MATCH($J212,[1]SorP!$B$1:$B$6230,0))))</f>
        <v>DE-BW</v>
      </c>
      <c r="U212" s="231"/>
      <c r="V212" s="262">
        <f>IF(C212="",NA(),MATCH($B212&amp;$C212,'[1]Smelter Look-up'!$J:$J,0))</f>
        <v>97</v>
      </c>
      <c r="W212" s="263"/>
      <c r="X212" s="263">
        <f t="shared" si="16"/>
        <v>0</v>
      </c>
      <c r="Y212" s="263"/>
      <c r="Z212" s="263"/>
      <c r="AB212" s="265" t="str">
        <f t="shared" si="17"/>
        <v>GoldHeimerle + Meule GmbH</v>
      </c>
    </row>
    <row r="213" spans="1:28" s="264" customFormat="1" ht="76.5">
      <c r="A213" s="207" t="s">
        <v>679</v>
      </c>
      <c r="B213" s="208" t="s">
        <v>1130</v>
      </c>
      <c r="C213" s="212" t="s">
        <v>2524</v>
      </c>
      <c r="D213" s="270"/>
      <c r="E213" s="208" t="s">
        <v>1100</v>
      </c>
      <c r="F213" s="208" t="s">
        <v>679</v>
      </c>
      <c r="G213" s="208" t="s">
        <v>13320</v>
      </c>
      <c r="H213" s="209">
        <v>0</v>
      </c>
      <c r="I213" s="210" t="s">
        <v>1595</v>
      </c>
      <c r="J213" s="210" t="s">
        <v>13923</v>
      </c>
      <c r="K213" s="260"/>
      <c r="L213" s="260"/>
      <c r="M213" s="260"/>
      <c r="N213" s="260"/>
      <c r="O213" s="260"/>
      <c r="P213" s="211"/>
      <c r="Q213" s="261"/>
      <c r="R213" s="208" t="s">
        <v>2524</v>
      </c>
      <c r="S213" s="215" t="str">
        <f t="shared" ca="1" si="15"/>
        <v>CN</v>
      </c>
      <c r="T213" s="215" t="str">
        <f ca="1">IF(B213="","",IF(ISERROR(MATCH($J213,[1]SorP!$B$1:$B$6230,0)),"",INDIRECT("'SorP'!$A$"&amp;MATCH($J213,[1]SorP!$B$1:$B$6230,0))))</f>
        <v>CN-MO</v>
      </c>
      <c r="U213" s="231"/>
      <c r="V213" s="262">
        <f>IF(C213="",NA(),MATCH($B213&amp;$C213,'[1]Smelter Look-up'!$J:$J,0))</f>
        <v>103</v>
      </c>
      <c r="W213" s="263"/>
      <c r="X213" s="263">
        <f t="shared" si="16"/>
        <v>0</v>
      </c>
      <c r="Y213" s="263"/>
      <c r="Z213" s="263"/>
      <c r="AB213" s="265" t="str">
        <f t="shared" si="17"/>
        <v>GoldHeraeus Metals Hong Kong Ltd.</v>
      </c>
    </row>
    <row r="214" spans="1:28" s="264" customFormat="1" ht="153">
      <c r="A214" s="207" t="s">
        <v>683</v>
      </c>
      <c r="B214" s="208" t="s">
        <v>1130</v>
      </c>
      <c r="C214" s="212" t="s">
        <v>2320</v>
      </c>
      <c r="D214" s="270"/>
      <c r="E214" s="208" t="s">
        <v>1100</v>
      </c>
      <c r="F214" s="208" t="s">
        <v>683</v>
      </c>
      <c r="G214" s="208" t="s">
        <v>13320</v>
      </c>
      <c r="H214" s="209">
        <v>0</v>
      </c>
      <c r="I214" s="210" t="s">
        <v>1600</v>
      </c>
      <c r="J214" s="210" t="s">
        <v>13682</v>
      </c>
      <c r="K214" s="260"/>
      <c r="L214" s="260"/>
      <c r="M214" s="260"/>
      <c r="N214" s="260"/>
      <c r="O214" s="260"/>
      <c r="P214" s="211"/>
      <c r="Q214" s="261"/>
      <c r="R214" s="208" t="s">
        <v>2320</v>
      </c>
      <c r="S214" s="215" t="str">
        <f t="shared" ca="1" si="15"/>
        <v>CN</v>
      </c>
      <c r="T214" s="215" t="str">
        <f ca="1">IF(B214="","",IF(ISERROR(MATCH($J214,[1]SorP!$B$1:$B$6230,0)),"",INDIRECT("'SorP'!$A$"&amp;MATCH($J214,[1]SorP!$B$1:$B$6230,0))))</f>
        <v>CN-AH</v>
      </c>
      <c r="U214" s="231"/>
      <c r="V214" s="262">
        <f>IF(C214="",NA(),MATCH($B214&amp;$C214,'[1]Smelter Look-up'!$J:$J,0))</f>
        <v>112</v>
      </c>
      <c r="W214" s="263"/>
      <c r="X214" s="263">
        <f t="shared" si="16"/>
        <v>0</v>
      </c>
      <c r="Y214" s="263"/>
      <c r="Z214" s="263"/>
      <c r="AB214" s="265" t="str">
        <f t="shared" si="17"/>
        <v>GoldInner Mongolia Qiankun Gold and Silver Refinery Share Co., Ltd.</v>
      </c>
    </row>
    <row r="215" spans="1:28" s="264" customFormat="1" ht="76.5">
      <c r="A215" s="207" t="s">
        <v>684</v>
      </c>
      <c r="B215" s="208" t="s">
        <v>1130</v>
      </c>
      <c r="C215" s="212" t="s">
        <v>1228</v>
      </c>
      <c r="D215" s="270"/>
      <c r="E215" s="208" t="s">
        <v>1108</v>
      </c>
      <c r="F215" s="208" t="s">
        <v>684</v>
      </c>
      <c r="G215" s="208" t="s">
        <v>13320</v>
      </c>
      <c r="H215" s="209">
        <v>0</v>
      </c>
      <c r="I215" s="210" t="s">
        <v>1601</v>
      </c>
      <c r="J215" s="210" t="s">
        <v>1587</v>
      </c>
      <c r="K215" s="260"/>
      <c r="L215" s="260"/>
      <c r="M215" s="260"/>
      <c r="N215" s="260"/>
      <c r="O215" s="260"/>
      <c r="P215" s="211"/>
      <c r="Q215" s="261"/>
      <c r="R215" s="208" t="s">
        <v>1228</v>
      </c>
      <c r="S215" s="215" t="str">
        <f t="shared" ca="1" si="15"/>
        <v>JP</v>
      </c>
      <c r="T215" s="215" t="str">
        <f ca="1">IF(B215="","",IF(ISERROR(MATCH($J215,[1]SorP!$B$1:$B$6230,0)),"",INDIRECT("'SorP'!$A$"&amp;MATCH($J215,[1]SorP!$B$1:$B$6230,0))))</f>
        <v>JP-08</v>
      </c>
      <c r="U215" s="231"/>
      <c r="V215" s="262">
        <f>IF(C215="",NA(),MATCH($B215&amp;$C215,'[1]Smelter Look-up'!$J:$J,0))</f>
        <v>114</v>
      </c>
      <c r="W215" s="263"/>
      <c r="X215" s="263">
        <f t="shared" si="16"/>
        <v>0</v>
      </c>
      <c r="Y215" s="263"/>
      <c r="Z215" s="263"/>
      <c r="AB215" s="265" t="str">
        <f t="shared" si="17"/>
        <v>GoldIshifuku Metal Industry Co., Ltd.</v>
      </c>
    </row>
    <row r="216" spans="1:28" s="264" customFormat="1" ht="51">
      <c r="A216" s="207" t="s">
        <v>685</v>
      </c>
      <c r="B216" s="208" t="s">
        <v>1130</v>
      </c>
      <c r="C216" s="212" t="s">
        <v>1235</v>
      </c>
      <c r="D216" s="270"/>
      <c r="E216" s="208" t="s">
        <v>889</v>
      </c>
      <c r="F216" s="208" t="s">
        <v>685</v>
      </c>
      <c r="G216" s="208" t="s">
        <v>13320</v>
      </c>
      <c r="H216" s="209">
        <v>0</v>
      </c>
      <c r="I216" s="210" t="s">
        <v>1602</v>
      </c>
      <c r="J216" s="210" t="s">
        <v>11347</v>
      </c>
      <c r="K216" s="260"/>
      <c r="L216" s="260"/>
      <c r="M216" s="260"/>
      <c r="N216" s="260"/>
      <c r="O216" s="260"/>
      <c r="P216" s="211"/>
      <c r="Q216" s="261"/>
      <c r="R216" s="208" t="s">
        <v>1235</v>
      </c>
      <c r="S216" s="215" t="str">
        <f t="shared" ca="1" si="15"/>
        <v>TR</v>
      </c>
      <c r="T216" s="215" t="str">
        <f ca="1">IF(B216="","",IF(ISERROR(MATCH($J216,[1]SorP!$B$1:$B$6230,0)),"",INDIRECT("'SorP'!$A$"&amp;MATCH($J216,[1]SorP!$B$1:$B$6230,0))))</f>
        <v>TR-09</v>
      </c>
      <c r="U216" s="231"/>
      <c r="V216" s="262">
        <f>IF(C216="",NA(),MATCH($B216&amp;$C216,'[1]Smelter Look-up'!$J:$J,0))</f>
        <v>115</v>
      </c>
      <c r="W216" s="263"/>
      <c r="X216" s="263">
        <f t="shared" si="16"/>
        <v>0</v>
      </c>
      <c r="Y216" s="263"/>
      <c r="Z216" s="263"/>
      <c r="AB216" s="265" t="str">
        <f t="shared" si="17"/>
        <v>GoldIstanbul Gold Refinery</v>
      </c>
    </row>
    <row r="217" spans="1:28" s="264" customFormat="1" ht="25.5">
      <c r="A217" s="207" t="s">
        <v>686</v>
      </c>
      <c r="B217" s="208" t="s">
        <v>1130</v>
      </c>
      <c r="C217" s="212" t="s">
        <v>908</v>
      </c>
      <c r="D217" s="270"/>
      <c r="E217" s="208" t="s">
        <v>1108</v>
      </c>
      <c r="F217" s="208" t="s">
        <v>686</v>
      </c>
      <c r="G217" s="208" t="s">
        <v>13320</v>
      </c>
      <c r="H217" s="209">
        <v>0</v>
      </c>
      <c r="I217" s="210" t="s">
        <v>1603</v>
      </c>
      <c r="J217" s="210" t="s">
        <v>1603</v>
      </c>
      <c r="K217" s="260"/>
      <c r="L217" s="260"/>
      <c r="M217" s="260"/>
      <c r="N217" s="260"/>
      <c r="O217" s="260"/>
      <c r="P217" s="211"/>
      <c r="Q217" s="261"/>
      <c r="R217" s="208" t="s">
        <v>908</v>
      </c>
      <c r="S217" s="215" t="str">
        <f t="shared" ca="1" si="15"/>
        <v>JP</v>
      </c>
      <c r="T217" s="215" t="str">
        <f ca="1">IF(B217="","",IF(ISERROR(MATCH($J217,[1]SorP!$B$1:$B$6230,0)),"",INDIRECT("'SorP'!$A$"&amp;MATCH($J217,[1]SorP!$B$1:$B$6230,0))))</f>
        <v>KE-08</v>
      </c>
      <c r="U217" s="231"/>
      <c r="V217" s="262">
        <f>IF(C217="",NA(),MATCH($B217&amp;$C217,'[1]Smelter Look-up'!$J:$J,0))</f>
        <v>118</v>
      </c>
      <c r="W217" s="263"/>
      <c r="X217" s="263">
        <f t="shared" si="16"/>
        <v>0</v>
      </c>
      <c r="Y217" s="263"/>
      <c r="Z217" s="263"/>
      <c r="AB217" s="265" t="str">
        <f t="shared" si="17"/>
        <v>GoldJapan Mint</v>
      </c>
    </row>
    <row r="218" spans="1:28" s="264" customFormat="1" ht="63.75">
      <c r="A218" s="207" t="s">
        <v>687</v>
      </c>
      <c r="B218" s="208" t="s">
        <v>1130</v>
      </c>
      <c r="C218" s="212" t="s">
        <v>2321</v>
      </c>
      <c r="D218" s="270"/>
      <c r="E218" s="208" t="s">
        <v>1100</v>
      </c>
      <c r="F218" s="208" t="s">
        <v>687</v>
      </c>
      <c r="G218" s="208" t="s">
        <v>13320</v>
      </c>
      <c r="H218" s="209">
        <v>0</v>
      </c>
      <c r="I218" s="210" t="s">
        <v>1604</v>
      </c>
      <c r="J218" s="210" t="s">
        <v>13699</v>
      </c>
      <c r="K218" s="260"/>
      <c r="L218" s="260"/>
      <c r="M218" s="260"/>
      <c r="N218" s="260"/>
      <c r="O218" s="260"/>
      <c r="P218" s="211"/>
      <c r="Q218" s="261"/>
      <c r="R218" s="208" t="s">
        <v>2321</v>
      </c>
      <c r="S218" s="215" t="str">
        <f t="shared" ca="1" si="15"/>
        <v>CN</v>
      </c>
      <c r="T218" s="215" t="str">
        <f ca="1">IF(B218="","",IF(ISERROR(MATCH($J218,[1]SorP!$B$1:$B$6230,0)),"",INDIRECT("'SorP'!$A$"&amp;MATCH($J218,[1]SorP!$B$1:$B$6230,0))))</f>
        <v>CN-SD</v>
      </c>
      <c r="U218" s="231"/>
      <c r="V218" s="262">
        <f>IF(C218="",NA(),MATCH($B218&amp;$C218,'[1]Smelter Look-up'!$J:$J,0))</f>
        <v>120</v>
      </c>
      <c r="W218" s="263"/>
      <c r="X218" s="263">
        <f t="shared" si="16"/>
        <v>0</v>
      </c>
      <c r="Y218" s="263"/>
      <c r="Z218" s="263"/>
      <c r="AB218" s="265" t="str">
        <f t="shared" si="17"/>
        <v>GoldJiangxi Copper Co., Ltd.</v>
      </c>
    </row>
    <row r="219" spans="1:28" s="264" customFormat="1" ht="63.75">
      <c r="A219" s="207" t="s">
        <v>688</v>
      </c>
      <c r="B219" s="208" t="s">
        <v>1130</v>
      </c>
      <c r="C219" s="212" t="s">
        <v>2215</v>
      </c>
      <c r="D219" s="270"/>
      <c r="E219" s="208" t="s">
        <v>2456</v>
      </c>
      <c r="F219" s="208" t="s">
        <v>688</v>
      </c>
      <c r="G219" s="208" t="s">
        <v>13320</v>
      </c>
      <c r="H219" s="209">
        <v>0</v>
      </c>
      <c r="I219" s="210" t="s">
        <v>1606</v>
      </c>
      <c r="J219" s="210" t="s">
        <v>1607</v>
      </c>
      <c r="K219" s="260"/>
      <c r="L219" s="260"/>
      <c r="M219" s="260"/>
      <c r="N219" s="260"/>
      <c r="O219" s="260"/>
      <c r="P219" s="211"/>
      <c r="Q219" s="261"/>
      <c r="R219" s="208" t="s">
        <v>2215</v>
      </c>
      <c r="S219" s="215" t="str">
        <f t="shared" ca="1" si="15"/>
        <v>US</v>
      </c>
      <c r="T219" s="215" t="str">
        <f ca="1">IF(B219="","",IF(ISERROR(MATCH($J219,[1]SorP!$B$1:$B$6230,0)),"",INDIRECT("'SorP'!$A$"&amp;MATCH($J219,[1]SorP!$B$1:$B$6230,0))))</f>
        <v>US-ND</v>
      </c>
      <c r="U219" s="231"/>
      <c r="V219" s="262">
        <f>IF(C219="",NA(),MATCH($B219&amp;$C219,'[1]Smelter Look-up'!$J:$J,0))</f>
        <v>28</v>
      </c>
      <c r="W219" s="263"/>
      <c r="X219" s="263">
        <f t="shared" si="16"/>
        <v>0</v>
      </c>
      <c r="Y219" s="263"/>
      <c r="Z219" s="263"/>
      <c r="AB219" s="265" t="str">
        <f t="shared" si="17"/>
        <v>GoldAsahi Refining USA Inc.</v>
      </c>
    </row>
    <row r="220" spans="1:28" s="264" customFormat="1" ht="63.75">
      <c r="A220" s="207" t="s">
        <v>689</v>
      </c>
      <c r="B220" s="208" t="s">
        <v>1130</v>
      </c>
      <c r="C220" s="212" t="s">
        <v>2307</v>
      </c>
      <c r="D220" s="270"/>
      <c r="E220" s="208" t="s">
        <v>1097</v>
      </c>
      <c r="F220" s="208" t="s">
        <v>689</v>
      </c>
      <c r="G220" s="208" t="s">
        <v>13320</v>
      </c>
      <c r="H220" s="209">
        <v>0</v>
      </c>
      <c r="I220" s="210" t="s">
        <v>1609</v>
      </c>
      <c r="J220" s="210" t="s">
        <v>1610</v>
      </c>
      <c r="K220" s="260"/>
      <c r="L220" s="260"/>
      <c r="M220" s="260"/>
      <c r="N220" s="260"/>
      <c r="O220" s="260"/>
      <c r="P220" s="211"/>
      <c r="Q220" s="261"/>
      <c r="R220" s="208" t="s">
        <v>2307</v>
      </c>
      <c r="S220" s="215" t="str">
        <f t="shared" ca="1" si="15"/>
        <v>CA</v>
      </c>
      <c r="T220" s="215" t="str">
        <f ca="1">IF(B220="","",IF(ISERROR(MATCH($J220,[1]SorP!$B$1:$B$6230,0)),"",INDIRECT("'SorP'!$A$"&amp;MATCH($J220,[1]SorP!$B$1:$B$6230,0))))</f>
        <v>CA-MB</v>
      </c>
      <c r="U220" s="231"/>
      <c r="V220" s="262">
        <f>IF(C220="",NA(),MATCH($B220&amp;$C220,'[1]Smelter Look-up'!$J:$J,0))</f>
        <v>27</v>
      </c>
      <c r="W220" s="263"/>
      <c r="X220" s="263">
        <f t="shared" si="16"/>
        <v>0</v>
      </c>
      <c r="Y220" s="263"/>
      <c r="Z220" s="263"/>
      <c r="AB220" s="265" t="str">
        <f t="shared" si="17"/>
        <v>GoldAsahi Refining Canada Ltd.</v>
      </c>
    </row>
    <row r="221" spans="1:28" s="264" customFormat="1" ht="38.25">
      <c r="A221" s="207" t="s">
        <v>691</v>
      </c>
      <c r="B221" s="208" t="s">
        <v>1130</v>
      </c>
      <c r="C221" s="212" t="s">
        <v>1407</v>
      </c>
      <c r="D221" s="270"/>
      <c r="E221" s="208" t="s">
        <v>883</v>
      </c>
      <c r="F221" s="208" t="s">
        <v>691</v>
      </c>
      <c r="G221" s="208" t="s">
        <v>13320</v>
      </c>
      <c r="H221" s="209">
        <v>0</v>
      </c>
      <c r="I221" s="210" t="s">
        <v>1611</v>
      </c>
      <c r="J221" s="210" t="s">
        <v>10022</v>
      </c>
      <c r="K221" s="260"/>
      <c r="L221" s="260"/>
      <c r="M221" s="260"/>
      <c r="N221" s="260"/>
      <c r="O221" s="260"/>
      <c r="P221" s="211"/>
      <c r="Q221" s="261"/>
      <c r="R221" s="208" t="s">
        <v>1407</v>
      </c>
      <c r="S221" s="215" t="str">
        <f t="shared" ca="1" si="15"/>
        <v>RU</v>
      </c>
      <c r="T221" s="215" t="str">
        <f ca="1">IF(B221="","",IF(ISERROR(MATCH($J221,[1]SorP!$B$1:$B$6230,0)),"",INDIRECT("'SorP'!$A$"&amp;MATCH($J221,[1]SorP!$B$1:$B$6230,0))))</f>
        <v>RU-KLU</v>
      </c>
      <c r="U221" s="231"/>
      <c r="V221" s="262">
        <f>IF(C221="",NA(),MATCH($B221&amp;$C221,'[1]Smelter Look-up'!$J:$J,0))</f>
        <v>127</v>
      </c>
      <c r="W221" s="263"/>
      <c r="X221" s="263">
        <f t="shared" si="16"/>
        <v>0</v>
      </c>
      <c r="Y221" s="263"/>
      <c r="Z221" s="263"/>
      <c r="AB221" s="265" t="str">
        <f t="shared" si="17"/>
        <v>GoldJSC Uralelectromed</v>
      </c>
    </row>
    <row r="222" spans="1:28" s="264" customFormat="1" ht="76.5">
      <c r="A222" s="207" t="s">
        <v>692</v>
      </c>
      <c r="B222" s="208" t="s">
        <v>1130</v>
      </c>
      <c r="C222" s="212" t="s">
        <v>55</v>
      </c>
      <c r="D222" s="270"/>
      <c r="E222" s="208" t="s">
        <v>1108</v>
      </c>
      <c r="F222" s="208" t="s">
        <v>692</v>
      </c>
      <c r="G222" s="208" t="s">
        <v>13320</v>
      </c>
      <c r="H222" s="209">
        <v>0</v>
      </c>
      <c r="I222" s="210" t="s">
        <v>2386</v>
      </c>
      <c r="J222" s="210" t="s">
        <v>6715</v>
      </c>
      <c r="K222" s="260"/>
      <c r="L222" s="260"/>
      <c r="M222" s="260"/>
      <c r="N222" s="260"/>
      <c r="O222" s="260"/>
      <c r="P222" s="211"/>
      <c r="Q222" s="261"/>
      <c r="R222" s="208" t="s">
        <v>55</v>
      </c>
      <c r="S222" s="215" t="str">
        <f t="shared" ca="1" si="15"/>
        <v>JP</v>
      </c>
      <c r="T222" s="215" t="str">
        <f ca="1">IF(B222="","",IF(ISERROR(MATCH($J222,[1]SorP!$B$1:$B$6230,0)),"",INDIRECT("'SorP'!$A$"&amp;MATCH($J222,[1]SorP!$B$1:$B$6230,0))))</f>
        <v>JP-19</v>
      </c>
      <c r="U222" s="231"/>
      <c r="V222" s="262">
        <f>IF(C222="",NA(),MATCH($B222&amp;$C222,'[1]Smelter Look-up'!$J:$J,0))</f>
        <v>128</v>
      </c>
      <c r="W222" s="263"/>
      <c r="X222" s="263">
        <f t="shared" si="16"/>
        <v>0</v>
      </c>
      <c r="Y222" s="263"/>
      <c r="Z222" s="263"/>
      <c r="AB222" s="265" t="str">
        <f t="shared" si="17"/>
        <v>GoldJX Nippon Mining &amp; Metals Co., Ltd.</v>
      </c>
    </row>
    <row r="223" spans="1:28" s="264" customFormat="1" ht="25.5">
      <c r="A223" s="207" t="s">
        <v>693</v>
      </c>
      <c r="B223" s="208" t="s">
        <v>1130</v>
      </c>
      <c r="C223" s="212" t="s">
        <v>1612</v>
      </c>
      <c r="D223" s="270"/>
      <c r="E223" s="208" t="s">
        <v>1109</v>
      </c>
      <c r="F223" s="208" t="s">
        <v>693</v>
      </c>
      <c r="G223" s="208" t="s">
        <v>13320</v>
      </c>
      <c r="H223" s="209">
        <v>0</v>
      </c>
      <c r="I223" s="210" t="s">
        <v>1613</v>
      </c>
      <c r="J223" s="210" t="s">
        <v>7109</v>
      </c>
      <c r="K223" s="260"/>
      <c r="L223" s="260"/>
      <c r="M223" s="260"/>
      <c r="N223" s="260"/>
      <c r="O223" s="260"/>
      <c r="P223" s="211"/>
      <c r="Q223" s="261"/>
      <c r="R223" s="208" t="s">
        <v>1612</v>
      </c>
      <c r="S223" s="215" t="str">
        <f t="shared" ca="1" si="15"/>
        <v>KZ</v>
      </c>
      <c r="T223" s="215" t="str">
        <f ca="1">IF(B223="","",IF(ISERROR(MATCH($J223,[1]SorP!$B$1:$B$6230,0)),"",INDIRECT("'SorP'!$A$"&amp;MATCH($J223,[1]SorP!$B$1:$B$6230,0))))</f>
        <v>KZ-ALA</v>
      </c>
      <c r="U223" s="231"/>
      <c r="V223" s="262">
        <f>IF(C223="",NA(),MATCH($B223&amp;$C223,'[1]Smelter Look-up'!$J:$J,0))</f>
        <v>132</v>
      </c>
      <c r="W223" s="263"/>
      <c r="X223" s="263">
        <f t="shared" si="16"/>
        <v>0</v>
      </c>
      <c r="Y223" s="263"/>
      <c r="Z223" s="263"/>
      <c r="AB223" s="265" t="str">
        <f t="shared" si="17"/>
        <v>GoldKazzinc</v>
      </c>
    </row>
    <row r="224" spans="1:28" s="264" customFormat="1" ht="63.75">
      <c r="A224" s="207" t="s">
        <v>695</v>
      </c>
      <c r="B224" s="208" t="s">
        <v>1130</v>
      </c>
      <c r="C224" s="212" t="s">
        <v>694</v>
      </c>
      <c r="D224" s="270"/>
      <c r="E224" s="208" t="s">
        <v>2456</v>
      </c>
      <c r="F224" s="208" t="s">
        <v>695</v>
      </c>
      <c r="G224" s="208" t="s">
        <v>13320</v>
      </c>
      <c r="H224" s="209">
        <v>0</v>
      </c>
      <c r="I224" s="210" t="s">
        <v>1614</v>
      </c>
      <c r="J224" s="210" t="s">
        <v>1607</v>
      </c>
      <c r="K224" s="260"/>
      <c r="L224" s="260"/>
      <c r="M224" s="260"/>
      <c r="N224" s="260"/>
      <c r="O224" s="260"/>
      <c r="P224" s="211"/>
      <c r="Q224" s="261"/>
      <c r="R224" s="208" t="s">
        <v>694</v>
      </c>
      <c r="S224" s="215" t="str">
        <f t="shared" ca="1" si="15"/>
        <v>US</v>
      </c>
      <c r="T224" s="215" t="str">
        <f ca="1">IF(B224="","",IF(ISERROR(MATCH($J224,[1]SorP!$B$1:$B$6230,0)),"",INDIRECT("'SorP'!$A$"&amp;MATCH($J224,[1]SorP!$B$1:$B$6230,0))))</f>
        <v>US-ND</v>
      </c>
      <c r="U224" s="231"/>
      <c r="V224" s="262">
        <f>IF(C224="",NA(),MATCH($B224&amp;$C224,'[1]Smelter Look-up'!$J:$J,0))</f>
        <v>133</v>
      </c>
      <c r="W224" s="263"/>
      <c r="X224" s="263">
        <f t="shared" si="16"/>
        <v>0</v>
      </c>
      <c r="Y224" s="263"/>
      <c r="Z224" s="263"/>
      <c r="AB224" s="265" t="str">
        <f t="shared" si="17"/>
        <v>GoldKennecott Utah Copper LLC</v>
      </c>
    </row>
    <row r="225" spans="1:28" s="264" customFormat="1" ht="63.75">
      <c r="A225" s="207" t="s">
        <v>696</v>
      </c>
      <c r="B225" s="208" t="s">
        <v>1130</v>
      </c>
      <c r="C225" s="212" t="s">
        <v>2161</v>
      </c>
      <c r="D225" s="270"/>
      <c r="E225" s="208" t="s">
        <v>1108</v>
      </c>
      <c r="F225" s="208" t="s">
        <v>696</v>
      </c>
      <c r="G225" s="208" t="s">
        <v>13320</v>
      </c>
      <c r="H225" s="209">
        <v>0</v>
      </c>
      <c r="I225" s="210" t="s">
        <v>1615</v>
      </c>
      <c r="J225" s="210" t="s">
        <v>1587</v>
      </c>
      <c r="K225" s="260"/>
      <c r="L225" s="260"/>
      <c r="M225" s="260"/>
      <c r="N225" s="260"/>
      <c r="O225" s="260"/>
      <c r="P225" s="211"/>
      <c r="Q225" s="261"/>
      <c r="R225" s="208" t="s">
        <v>2161</v>
      </c>
      <c r="S225" s="215" t="str">
        <f t="shared" ref="S225:S255" ca="1" si="18">IF(B225="","",IF(ISERROR(MATCH($E225,CL,0)),"Unknown",INDIRECT("'C'!$A$"&amp;MATCH($E225,CL,0)+1)))</f>
        <v>JP</v>
      </c>
      <c r="T225" s="215" t="str">
        <f ca="1">IF(B225="","",IF(ISERROR(MATCH($J225,[1]SorP!$B$1:$B$6230,0)),"",INDIRECT("'SorP'!$A$"&amp;MATCH($J225,[1]SorP!$B$1:$B$6230,0))))</f>
        <v>JP-08</v>
      </c>
      <c r="U225" s="231"/>
      <c r="V225" s="262">
        <f>IF(C225="",NA(),MATCH($B225&amp;$C225,'[1]Smelter Look-up'!$J:$J,0))</f>
        <v>137</v>
      </c>
      <c r="W225" s="263"/>
      <c r="X225" s="263">
        <f t="shared" si="16"/>
        <v>0</v>
      </c>
      <c r="Y225" s="263"/>
      <c r="Z225" s="263"/>
      <c r="AB225" s="265" t="str">
        <f t="shared" si="17"/>
        <v>GoldKojima Chemicals Co., Ltd.</v>
      </c>
    </row>
    <row r="226" spans="1:28" s="264" customFormat="1" ht="38.25">
      <c r="A226" s="207" t="s">
        <v>697</v>
      </c>
      <c r="B226" s="208" t="s">
        <v>1130</v>
      </c>
      <c r="C226" s="212" t="s">
        <v>846</v>
      </c>
      <c r="D226" s="270"/>
      <c r="E226" s="208" t="s">
        <v>1110</v>
      </c>
      <c r="F226" s="208" t="s">
        <v>697</v>
      </c>
      <c r="G226" s="208" t="s">
        <v>13320</v>
      </c>
      <c r="H226" s="209">
        <v>0</v>
      </c>
      <c r="I226" s="210" t="s">
        <v>1617</v>
      </c>
      <c r="J226" s="210" t="s">
        <v>12939</v>
      </c>
      <c r="K226" s="260"/>
      <c r="L226" s="260"/>
      <c r="M226" s="260"/>
      <c r="N226" s="260"/>
      <c r="O226" s="260"/>
      <c r="P226" s="211"/>
      <c r="Q226" s="261"/>
      <c r="R226" s="208" t="s">
        <v>846</v>
      </c>
      <c r="S226" s="215" t="str">
        <f t="shared" ca="1" si="18"/>
        <v>KG</v>
      </c>
      <c r="T226" s="215" t="str">
        <f ca="1">IF(B226="","",IF(ISERROR(MATCH($J226,[1]SorP!$B$1:$B$6230,0)),"",INDIRECT("'SorP'!$A$"&amp;MATCH($J226,[1]SorP!$B$1:$B$6230,0))))</f>
        <v>KH-11</v>
      </c>
      <c r="U226" s="231"/>
      <c r="V226" s="262">
        <f>IF(C226="",NA(),MATCH($B226&amp;$C226,'[1]Smelter Look-up'!$J:$J,0))</f>
        <v>144</v>
      </c>
      <c r="W226" s="263"/>
      <c r="X226" s="263">
        <f t="shared" si="16"/>
        <v>0</v>
      </c>
      <c r="Y226" s="263"/>
      <c r="Z226" s="263"/>
      <c r="AB226" s="265" t="str">
        <f t="shared" si="17"/>
        <v>GoldKyrgyzaltyn JSC</v>
      </c>
    </row>
    <row r="227" spans="1:28" s="264" customFormat="1" ht="51">
      <c r="A227" s="207" t="s">
        <v>700</v>
      </c>
      <c r="B227" s="208" t="s">
        <v>1130</v>
      </c>
      <c r="C227" s="212" t="s">
        <v>56</v>
      </c>
      <c r="D227" s="270"/>
      <c r="E227" s="208" t="s">
        <v>1111</v>
      </c>
      <c r="F227" s="208" t="s">
        <v>700</v>
      </c>
      <c r="G227" s="208" t="s">
        <v>13320</v>
      </c>
      <c r="H227" s="209">
        <v>0</v>
      </c>
      <c r="I227" s="210" t="s">
        <v>1620</v>
      </c>
      <c r="J227" s="210" t="s">
        <v>12946</v>
      </c>
      <c r="K227" s="260"/>
      <c r="L227" s="260"/>
      <c r="M227" s="260"/>
      <c r="N227" s="260"/>
      <c r="O227" s="260"/>
      <c r="P227" s="211"/>
      <c r="Q227" s="261"/>
      <c r="R227" s="208" t="s">
        <v>56</v>
      </c>
      <c r="S227" s="215" t="str">
        <f t="shared" ca="1" si="18"/>
        <v>KR</v>
      </c>
      <c r="T227" s="215" t="str">
        <f ca="1">IF(B227="","",IF(ISERROR(MATCH($J227,[1]SorP!$B$1:$B$6230,0)),"",INDIRECT("'SorP'!$A$"&amp;MATCH($J227,[1]SorP!$B$1:$B$6230,0))))</f>
        <v>KR-48</v>
      </c>
      <c r="U227" s="231"/>
      <c r="V227" s="262">
        <f>IF(C227="",NA(),MATCH($B227&amp;$C227,'[1]Smelter Look-up'!$J:$J,0))</f>
        <v>153</v>
      </c>
      <c r="W227" s="263"/>
      <c r="X227" s="263">
        <f t="shared" si="16"/>
        <v>0</v>
      </c>
      <c r="Y227" s="263"/>
      <c r="Z227" s="263"/>
      <c r="AB227" s="265" t="str">
        <f t="shared" si="17"/>
        <v>GoldLS-NIKKO Copper Inc.</v>
      </c>
    </row>
    <row r="228" spans="1:28" s="264" customFormat="1" ht="25.5">
      <c r="A228" s="207" t="s">
        <v>703</v>
      </c>
      <c r="B228" s="208" t="s">
        <v>1130</v>
      </c>
      <c r="C228" s="212" t="s">
        <v>910</v>
      </c>
      <c r="D228" s="270"/>
      <c r="E228" s="208" t="s">
        <v>2456</v>
      </c>
      <c r="F228" s="208" t="s">
        <v>703</v>
      </c>
      <c r="G228" s="208" t="s">
        <v>13320</v>
      </c>
      <c r="H228" s="209">
        <v>0</v>
      </c>
      <c r="I228" s="210" t="s">
        <v>1623</v>
      </c>
      <c r="J228" s="210" t="s">
        <v>1624</v>
      </c>
      <c r="K228" s="260"/>
      <c r="L228" s="260"/>
      <c r="M228" s="260"/>
      <c r="N228" s="260"/>
      <c r="O228" s="260"/>
      <c r="P228" s="211"/>
      <c r="Q228" s="261"/>
      <c r="R228" s="208" t="s">
        <v>910</v>
      </c>
      <c r="S228" s="215" t="str">
        <f t="shared" ca="1" si="18"/>
        <v>US</v>
      </c>
      <c r="T228" s="215" t="str">
        <f ca="1">IF(B228="","",IF(ISERROR(MATCH($J228,[1]SorP!$B$1:$B$6230,0)),"",INDIRECT("'SorP'!$A$"&amp;MATCH($J228,[1]SorP!$B$1:$B$6230,0))))</f>
        <v>US-CA</v>
      </c>
      <c r="U228" s="231"/>
      <c r="V228" s="262">
        <f>IF(C228="",NA(),MATCH($B228&amp;$C228,'[1]Smelter Look-up'!$J:$J,0))</f>
        <v>159</v>
      </c>
      <c r="W228" s="263"/>
      <c r="X228" s="263">
        <f t="shared" si="16"/>
        <v>0</v>
      </c>
      <c r="Y228" s="263"/>
      <c r="Z228" s="263"/>
      <c r="AB228" s="265" t="str">
        <f t="shared" si="17"/>
        <v>GoldMaterion</v>
      </c>
    </row>
    <row r="229" spans="1:28" s="264" customFormat="1" ht="63.75">
      <c r="A229" s="207" t="s">
        <v>704</v>
      </c>
      <c r="B229" s="208" t="s">
        <v>1130</v>
      </c>
      <c r="C229" s="212" t="s">
        <v>57</v>
      </c>
      <c r="D229" s="270"/>
      <c r="E229" s="208" t="s">
        <v>1108</v>
      </c>
      <c r="F229" s="208" t="s">
        <v>704</v>
      </c>
      <c r="G229" s="208" t="s">
        <v>13320</v>
      </c>
      <c r="H229" s="209">
        <v>0</v>
      </c>
      <c r="I229" s="210" t="s">
        <v>1625</v>
      </c>
      <c r="J229" s="210" t="s">
        <v>1587</v>
      </c>
      <c r="K229" s="260"/>
      <c r="L229" s="260"/>
      <c r="M229" s="260"/>
      <c r="N229" s="260"/>
      <c r="O229" s="260"/>
      <c r="P229" s="211"/>
      <c r="Q229" s="261"/>
      <c r="R229" s="208" t="s">
        <v>57</v>
      </c>
      <c r="S229" s="215" t="str">
        <f t="shared" ca="1" si="18"/>
        <v>JP</v>
      </c>
      <c r="T229" s="215" t="str">
        <f ca="1">IF(B229="","",IF(ISERROR(MATCH($J229,[1]SorP!$B$1:$B$6230,0)),"",INDIRECT("'SorP'!$A$"&amp;MATCH($J229,[1]SorP!$B$1:$B$6230,0))))</f>
        <v>JP-08</v>
      </c>
      <c r="U229" s="231"/>
      <c r="V229" s="262">
        <f>IF(C229="",NA(),MATCH($B229&amp;$C229,'[1]Smelter Look-up'!$J:$J,0))</f>
        <v>160</v>
      </c>
      <c r="W229" s="263"/>
      <c r="X229" s="263">
        <f t="shared" si="16"/>
        <v>0</v>
      </c>
      <c r="Y229" s="263"/>
      <c r="Z229" s="263"/>
      <c r="AB229" s="265" t="str">
        <f t="shared" si="17"/>
        <v>GoldMatsuda Sangyo Co., Ltd.</v>
      </c>
    </row>
    <row r="230" spans="1:28" s="264" customFormat="1" ht="76.5">
      <c r="A230" s="207" t="s">
        <v>1627</v>
      </c>
      <c r="B230" s="208" t="s">
        <v>1130</v>
      </c>
      <c r="C230" s="212" t="s">
        <v>1626</v>
      </c>
      <c r="D230" s="270"/>
      <c r="E230" s="208" t="s">
        <v>1100</v>
      </c>
      <c r="F230" s="208" t="s">
        <v>1627</v>
      </c>
      <c r="G230" s="208" t="s">
        <v>13320</v>
      </c>
      <c r="H230" s="209">
        <v>0</v>
      </c>
      <c r="I230" s="210" t="s">
        <v>2536</v>
      </c>
      <c r="J230" s="210" t="s">
        <v>13712</v>
      </c>
      <c r="K230" s="260"/>
      <c r="L230" s="260"/>
      <c r="M230" s="260"/>
      <c r="N230" s="260"/>
      <c r="O230" s="260"/>
      <c r="P230" s="211"/>
      <c r="Q230" s="261"/>
      <c r="R230" s="208" t="s">
        <v>1626</v>
      </c>
      <c r="S230" s="215" t="str">
        <f t="shared" ca="1" si="18"/>
        <v>CN</v>
      </c>
      <c r="T230" s="215" t="str">
        <f ca="1">IF(B230="","",IF(ISERROR(MATCH($J230,[1]SorP!$B$1:$B$6230,0)),"",INDIRECT("'SorP'!$A$"&amp;MATCH($J230,[1]SorP!$B$1:$B$6230,0))))</f>
        <v>CN-TJ</v>
      </c>
      <c r="U230" s="231"/>
      <c r="V230" s="262">
        <f>IF(C230="",NA(),MATCH($B230&amp;$C230,'[1]Smelter Look-up'!$J:$J,0))</f>
        <v>170</v>
      </c>
      <c r="W230" s="263"/>
      <c r="X230" s="263">
        <f t="shared" si="16"/>
        <v>0</v>
      </c>
      <c r="Y230" s="263"/>
      <c r="Z230" s="263"/>
      <c r="AB230" s="265" t="str">
        <f t="shared" si="17"/>
        <v>GoldMetalor Technologies (Suzhou) Ltd.</v>
      </c>
    </row>
    <row r="231" spans="1:28" s="264" customFormat="1" ht="89.25">
      <c r="A231" s="207" t="s">
        <v>705</v>
      </c>
      <c r="B231" s="208" t="s">
        <v>1130</v>
      </c>
      <c r="C231" s="212" t="s">
        <v>2164</v>
      </c>
      <c r="D231" s="270"/>
      <c r="E231" s="208" t="s">
        <v>1100</v>
      </c>
      <c r="F231" s="208" t="s">
        <v>705</v>
      </c>
      <c r="G231" s="208" t="s">
        <v>13320</v>
      </c>
      <c r="H231" s="209">
        <v>0</v>
      </c>
      <c r="I231" s="210" t="s">
        <v>1628</v>
      </c>
      <c r="J231" s="210" t="s">
        <v>13923</v>
      </c>
      <c r="K231" s="260"/>
      <c r="L231" s="260"/>
      <c r="M231" s="260"/>
      <c r="N231" s="260"/>
      <c r="O231" s="260"/>
      <c r="P231" s="211"/>
      <c r="Q231" s="261"/>
      <c r="R231" s="208" t="s">
        <v>2164</v>
      </c>
      <c r="S231" s="215" t="str">
        <f t="shared" ca="1" si="18"/>
        <v>CN</v>
      </c>
      <c r="T231" s="215" t="str">
        <f ca="1">IF(B231="","",IF(ISERROR(MATCH($J231,[1]SorP!$B$1:$B$6230,0)),"",INDIRECT("'SorP'!$A$"&amp;MATCH($J231,[1]SorP!$B$1:$B$6230,0))))</f>
        <v>CN-MO</v>
      </c>
      <c r="U231" s="231"/>
      <c r="V231" s="262">
        <f>IF(C231="",NA(),MATCH($B231&amp;$C231,'[1]Smelter Look-up'!$J:$J,0))</f>
        <v>168</v>
      </c>
      <c r="W231" s="263"/>
      <c r="X231" s="263">
        <f t="shared" si="16"/>
        <v>0</v>
      </c>
      <c r="Y231" s="263"/>
      <c r="Z231" s="263"/>
      <c r="AB231" s="265" t="str">
        <f t="shared" si="17"/>
        <v>GoldMetalor Technologies (Hong Kong) Ltd.</v>
      </c>
    </row>
    <row r="232" spans="1:28" s="264" customFormat="1" ht="102">
      <c r="A232" s="207" t="s">
        <v>706</v>
      </c>
      <c r="B232" s="208" t="s">
        <v>1130</v>
      </c>
      <c r="C232" s="212" t="s">
        <v>2165</v>
      </c>
      <c r="D232" s="270"/>
      <c r="E232" s="208" t="s">
        <v>886</v>
      </c>
      <c r="F232" s="208" t="s">
        <v>706</v>
      </c>
      <c r="G232" s="208" t="s">
        <v>13320</v>
      </c>
      <c r="H232" s="209">
        <v>0</v>
      </c>
      <c r="I232" s="210" t="s">
        <v>12802</v>
      </c>
      <c r="J232" s="210" t="s">
        <v>10374</v>
      </c>
      <c r="K232" s="260"/>
      <c r="L232" s="260"/>
      <c r="M232" s="260"/>
      <c r="N232" s="260"/>
      <c r="O232" s="260"/>
      <c r="P232" s="211"/>
      <c r="Q232" s="261"/>
      <c r="R232" s="208" t="s">
        <v>2165</v>
      </c>
      <c r="S232" s="215" t="str">
        <f t="shared" ca="1" si="18"/>
        <v>SG</v>
      </c>
      <c r="T232" s="215" t="str">
        <f ca="1">IF(B232="","",IF(ISERROR(MATCH($J232,[1]SorP!$B$1:$B$6230,0)),"",INDIRECT("'SorP'!$A$"&amp;MATCH($J232,[1]SorP!$B$1:$B$6230,0))))</f>
        <v>SG-05</v>
      </c>
      <c r="U232" s="231"/>
      <c r="V232" s="262">
        <f>IF(C232="",NA(),MATCH($B232&amp;$C232,'[1]Smelter Look-up'!$J:$J,0))</f>
        <v>169</v>
      </c>
      <c r="W232" s="263"/>
      <c r="X232" s="263">
        <f t="shared" si="16"/>
        <v>0</v>
      </c>
      <c r="Y232" s="263"/>
      <c r="Z232" s="263"/>
      <c r="AB232" s="265" t="str">
        <f t="shared" si="17"/>
        <v>GoldMetalor Technologies (Singapore) Pte., Ltd.</v>
      </c>
    </row>
    <row r="233" spans="1:28" s="264" customFormat="1" ht="63.75">
      <c r="A233" s="207" t="s">
        <v>707</v>
      </c>
      <c r="B233" s="208" t="s">
        <v>1130</v>
      </c>
      <c r="C233" s="212" t="s">
        <v>2327</v>
      </c>
      <c r="D233" s="270"/>
      <c r="E233" s="208" t="s">
        <v>1098</v>
      </c>
      <c r="F233" s="208" t="s">
        <v>707</v>
      </c>
      <c r="G233" s="208" t="s">
        <v>13320</v>
      </c>
      <c r="H233" s="209">
        <v>0</v>
      </c>
      <c r="I233" s="210" t="s">
        <v>1629</v>
      </c>
      <c r="J233" s="210" t="s">
        <v>1630</v>
      </c>
      <c r="K233" s="260"/>
      <c r="L233" s="260"/>
      <c r="M233" s="260"/>
      <c r="N233" s="260"/>
      <c r="O233" s="260"/>
      <c r="P233" s="211"/>
      <c r="Q233" s="261"/>
      <c r="R233" s="208" t="s">
        <v>2327</v>
      </c>
      <c r="S233" s="215" t="str">
        <f t="shared" ca="1" si="18"/>
        <v>CH</v>
      </c>
      <c r="T233" s="215" t="str">
        <f ca="1">IF(B233="","",IF(ISERROR(MATCH($J233,[1]SorP!$B$1:$B$6230,0)),"",INDIRECT("'SorP'!$A$"&amp;MATCH($J233,[1]SorP!$B$1:$B$6230,0))))</f>
        <v>CH-GR</v>
      </c>
      <c r="U233" s="231"/>
      <c r="V233" s="262">
        <f>IF(C233="",NA(),MATCH($B233&amp;$C233,'[1]Smelter Look-up'!$J:$J,0))</f>
        <v>171</v>
      </c>
      <c r="W233" s="263"/>
      <c r="X233" s="263">
        <f t="shared" si="16"/>
        <v>0</v>
      </c>
      <c r="Y233" s="263"/>
      <c r="Z233" s="263"/>
      <c r="AB233" s="265" t="str">
        <f t="shared" si="17"/>
        <v>GoldMetalor Technologies S.A.</v>
      </c>
    </row>
    <row r="234" spans="1:28" s="264" customFormat="1" ht="63.75">
      <c r="A234" s="207" t="s">
        <v>708</v>
      </c>
      <c r="B234" s="208" t="s">
        <v>1130</v>
      </c>
      <c r="C234" s="212" t="s">
        <v>1229</v>
      </c>
      <c r="D234" s="270"/>
      <c r="E234" s="208" t="s">
        <v>2456</v>
      </c>
      <c r="F234" s="208" t="s">
        <v>708</v>
      </c>
      <c r="G234" s="208" t="s">
        <v>13320</v>
      </c>
      <c r="H234" s="209">
        <v>0</v>
      </c>
      <c r="I234" s="210" t="s">
        <v>1631</v>
      </c>
      <c r="J234" s="210" t="s">
        <v>1632</v>
      </c>
      <c r="K234" s="260"/>
      <c r="L234" s="260"/>
      <c r="M234" s="260"/>
      <c r="N234" s="260"/>
      <c r="O234" s="260"/>
      <c r="P234" s="211"/>
      <c r="Q234" s="261"/>
      <c r="R234" s="208" t="s">
        <v>1229</v>
      </c>
      <c r="S234" s="215" t="str">
        <f t="shared" ca="1" si="18"/>
        <v>US</v>
      </c>
      <c r="T234" s="215" t="str">
        <f ca="1">IF(B234="","",IF(ISERROR(MATCH($J234,[1]SorP!$B$1:$B$6230,0)),"",INDIRECT("'SorP'!$A$"&amp;MATCH($J234,[1]SorP!$B$1:$B$6230,0))))</f>
        <v>US-LA</v>
      </c>
      <c r="U234" s="231"/>
      <c r="V234" s="262">
        <f>IF(C234="",NA(),MATCH($B234&amp;$C234,'[1]Smelter Look-up'!$J:$J,0))</f>
        <v>172</v>
      </c>
      <c r="W234" s="263"/>
      <c r="X234" s="263">
        <f t="shared" si="16"/>
        <v>0</v>
      </c>
      <c r="Y234" s="263"/>
      <c r="Z234" s="263"/>
      <c r="AB234" s="265" t="str">
        <f t="shared" si="17"/>
        <v>GoldMetalor USA Refining Corporation</v>
      </c>
    </row>
    <row r="235" spans="1:28" s="264" customFormat="1" ht="89.25">
      <c r="A235" s="207" t="s">
        <v>709</v>
      </c>
      <c r="B235" s="208" t="s">
        <v>1130</v>
      </c>
      <c r="C235" s="212" t="s">
        <v>12508</v>
      </c>
      <c r="D235" s="270"/>
      <c r="E235" s="208" t="s">
        <v>1113</v>
      </c>
      <c r="F235" s="208" t="s">
        <v>709</v>
      </c>
      <c r="G235" s="208" t="s">
        <v>13320</v>
      </c>
      <c r="H235" s="209">
        <v>0</v>
      </c>
      <c r="I235" s="210" t="s">
        <v>1633</v>
      </c>
      <c r="J235" s="210" t="s">
        <v>12964</v>
      </c>
      <c r="K235" s="260"/>
      <c r="L235" s="260"/>
      <c r="M235" s="260"/>
      <c r="N235" s="260"/>
      <c r="O235" s="260"/>
      <c r="P235" s="211"/>
      <c r="Q235" s="261"/>
      <c r="R235" s="208" t="s">
        <v>12508</v>
      </c>
      <c r="S235" s="215" t="str">
        <f t="shared" ca="1" si="18"/>
        <v>MX</v>
      </c>
      <c r="T235" s="215" t="str">
        <f ca="1">IF(B235="","",IF(ISERROR(MATCH($J235,[1]SorP!$B$1:$B$6230,0)),"",INDIRECT("'SorP'!$A$"&amp;MATCH($J235,[1]SorP!$B$1:$B$6230,0))))</f>
        <v>MX-GUA</v>
      </c>
      <c r="U235" s="231"/>
      <c r="V235" s="262">
        <f>IF(C235="",NA(),MATCH($B235&amp;$C235,'[1]Smelter Look-up'!$J:$J,0))</f>
        <v>173</v>
      </c>
      <c r="W235" s="263"/>
      <c r="X235" s="263">
        <f t="shared" si="16"/>
        <v>0</v>
      </c>
      <c r="Y235" s="263"/>
      <c r="Z235" s="263"/>
      <c r="AB235" s="265" t="str">
        <f t="shared" si="17"/>
        <v>GoldMetalurgica Met-Mex Penoles S.A. De C.V.</v>
      </c>
    </row>
    <row r="236" spans="1:28" s="264" customFormat="1" ht="76.5">
      <c r="A236" s="207" t="s">
        <v>710</v>
      </c>
      <c r="B236" s="208" t="s">
        <v>1130</v>
      </c>
      <c r="C236" s="212" t="s">
        <v>1164</v>
      </c>
      <c r="D236" s="270"/>
      <c r="E236" s="208" t="s">
        <v>1108</v>
      </c>
      <c r="F236" s="208" t="s">
        <v>710</v>
      </c>
      <c r="G236" s="208" t="s">
        <v>13320</v>
      </c>
      <c r="H236" s="209">
        <v>0</v>
      </c>
      <c r="I236" s="210" t="s">
        <v>15733</v>
      </c>
      <c r="J236" s="210" t="s">
        <v>2228</v>
      </c>
      <c r="K236" s="260"/>
      <c r="L236" s="260"/>
      <c r="M236" s="260"/>
      <c r="N236" s="260"/>
      <c r="O236" s="260"/>
      <c r="P236" s="211"/>
      <c r="Q236" s="261"/>
      <c r="R236" s="208" t="s">
        <v>1164</v>
      </c>
      <c r="S236" s="215" t="str">
        <f t="shared" ca="1" si="18"/>
        <v>JP</v>
      </c>
      <c r="T236" s="215" t="str">
        <f ca="1">IF(B236="","",IF(ISERROR(MATCH($J236,[1]SorP!$B$1:$B$6230,0)),"",INDIRECT("'SorP'!$A$"&amp;MATCH($J236,[1]SorP!$B$1:$B$6230,0))))</f>
        <v>KE-03</v>
      </c>
      <c r="U236" s="231"/>
      <c r="V236" s="262">
        <f>IF(C236="",NA(),MATCH($B236&amp;$C236,'[1]Smelter Look-up'!$J:$J,0))</f>
        <v>177</v>
      </c>
      <c r="W236" s="263"/>
      <c r="X236" s="263">
        <f t="shared" si="16"/>
        <v>0</v>
      </c>
      <c r="Y236" s="263"/>
      <c r="Z236" s="263"/>
      <c r="AB236" s="265" t="str">
        <f t="shared" si="17"/>
        <v>GoldMitsubishi Materials Corporation</v>
      </c>
    </row>
    <row r="237" spans="1:28" s="264" customFormat="1" ht="89.25">
      <c r="A237" s="207" t="s">
        <v>711</v>
      </c>
      <c r="B237" s="208" t="s">
        <v>1130</v>
      </c>
      <c r="C237" s="212" t="s">
        <v>1230</v>
      </c>
      <c r="D237" s="270"/>
      <c r="E237" s="208" t="s">
        <v>1108</v>
      </c>
      <c r="F237" s="208" t="s">
        <v>711</v>
      </c>
      <c r="G237" s="208" t="s">
        <v>13320</v>
      </c>
      <c r="H237" s="209">
        <v>0</v>
      </c>
      <c r="I237" s="210" t="s">
        <v>1635</v>
      </c>
      <c r="J237" s="210" t="s">
        <v>1634</v>
      </c>
      <c r="K237" s="260"/>
      <c r="L237" s="260"/>
      <c r="M237" s="260"/>
      <c r="N237" s="260"/>
      <c r="O237" s="260"/>
      <c r="P237" s="211"/>
      <c r="Q237" s="261"/>
      <c r="R237" s="208" t="s">
        <v>1230</v>
      </c>
      <c r="S237" s="215" t="str">
        <f t="shared" ca="1" si="18"/>
        <v>JP</v>
      </c>
      <c r="T237" s="215" t="str">
        <f ca="1">IF(B237="","",IF(ISERROR(MATCH($J237,[1]SorP!$B$1:$B$6230,0)),"",INDIRECT("'SorP'!$A$"&amp;MATCH($J237,[1]SorP!$B$1:$B$6230,0))))</f>
        <v>JP-36</v>
      </c>
      <c r="U237" s="231"/>
      <c r="V237" s="262">
        <f>IF(C237="",NA(),MATCH($B237&amp;$C237,'[1]Smelter Look-up'!$J:$J,0))</f>
        <v>179</v>
      </c>
      <c r="W237" s="263"/>
      <c r="X237" s="263">
        <f t="shared" si="16"/>
        <v>0</v>
      </c>
      <c r="Y237" s="263"/>
      <c r="Z237" s="263"/>
      <c r="AB237" s="265" t="str">
        <f t="shared" si="17"/>
        <v>GoldMitsui Mining and Smelting Co., Ltd.</v>
      </c>
    </row>
    <row r="238" spans="1:28" s="264" customFormat="1" ht="76.5">
      <c r="A238" s="207" t="s">
        <v>712</v>
      </c>
      <c r="B238" s="208" t="s">
        <v>1130</v>
      </c>
      <c r="C238" s="212" t="s">
        <v>911</v>
      </c>
      <c r="D238" s="270"/>
      <c r="E238" s="208" t="s">
        <v>883</v>
      </c>
      <c r="F238" s="208" t="s">
        <v>712</v>
      </c>
      <c r="G238" s="208" t="s">
        <v>13320</v>
      </c>
      <c r="H238" s="209">
        <v>0</v>
      </c>
      <c r="I238" s="210" t="s">
        <v>1637</v>
      </c>
      <c r="J238" s="210" t="s">
        <v>9971</v>
      </c>
      <c r="K238" s="260"/>
      <c r="L238" s="260"/>
      <c r="M238" s="260"/>
      <c r="N238" s="260"/>
      <c r="O238" s="260"/>
      <c r="P238" s="211"/>
      <c r="Q238" s="261"/>
      <c r="R238" s="208" t="s">
        <v>911</v>
      </c>
      <c r="S238" s="215" t="str">
        <f t="shared" ca="1" si="18"/>
        <v>RU</v>
      </c>
      <c r="T238" s="215" t="str">
        <f ca="1">IF(B238="","",IF(ISERROR(MATCH($J238,[1]SorP!$B$1:$B$6230,0)),"",INDIRECT("'SorP'!$A$"&amp;MATCH($J238,[1]SorP!$B$1:$B$6230,0))))</f>
        <v>RU-TUL</v>
      </c>
      <c r="U238" s="231"/>
      <c r="V238" s="262">
        <f>IF(C238="",NA(),MATCH($B238&amp;$C238,'[1]Smelter Look-up'!$J:$J,0))</f>
        <v>183</v>
      </c>
      <c r="W238" s="263"/>
      <c r="X238" s="263">
        <f t="shared" si="16"/>
        <v>0</v>
      </c>
      <c r="Y238" s="263"/>
      <c r="Z238" s="263"/>
      <c r="AB238" s="265" t="str">
        <f t="shared" si="17"/>
        <v>GoldMoscow Special Alloys Processing Plant</v>
      </c>
    </row>
    <row r="239" spans="1:28" s="264" customFormat="1" ht="76.5">
      <c r="A239" s="207" t="s">
        <v>713</v>
      </c>
      <c r="B239" s="208" t="s">
        <v>1130</v>
      </c>
      <c r="C239" s="212" t="s">
        <v>12510</v>
      </c>
      <c r="D239" s="270"/>
      <c r="E239" s="208" t="s">
        <v>889</v>
      </c>
      <c r="F239" s="208" t="s">
        <v>713</v>
      </c>
      <c r="G239" s="208" t="s">
        <v>13320</v>
      </c>
      <c r="H239" s="209">
        <v>0</v>
      </c>
      <c r="I239" s="210" t="s">
        <v>1638</v>
      </c>
      <c r="J239" s="210" t="s">
        <v>11347</v>
      </c>
      <c r="K239" s="260"/>
      <c r="L239" s="260"/>
      <c r="M239" s="260"/>
      <c r="N239" s="260"/>
      <c r="O239" s="260"/>
      <c r="P239" s="211"/>
      <c r="Q239" s="261"/>
      <c r="R239" s="208" t="s">
        <v>12510</v>
      </c>
      <c r="S239" s="215" t="str">
        <f t="shared" ca="1" si="18"/>
        <v>TR</v>
      </c>
      <c r="T239" s="215" t="str">
        <f ca="1">IF(B239="","",IF(ISERROR(MATCH($J239,[1]SorP!$B$1:$B$6230,0)),"",INDIRECT("'SorP'!$A$"&amp;MATCH($J239,[1]SorP!$B$1:$B$6230,0))))</f>
        <v>TR-09</v>
      </c>
      <c r="U239" s="231"/>
      <c r="V239" s="262">
        <f>IF(C239="",NA(),MATCH($B239&amp;$C239,'[1]Smelter Look-up'!$J:$J,0))</f>
        <v>184</v>
      </c>
      <c r="W239" s="263"/>
      <c r="X239" s="263">
        <f t="shared" si="16"/>
        <v>0</v>
      </c>
      <c r="Y239" s="263"/>
      <c r="Z239" s="263"/>
      <c r="AB239" s="265" t="str">
        <f t="shared" si="17"/>
        <v>GoldNadir Metal Rafineri San. Ve Tic. A.S.</v>
      </c>
    </row>
    <row r="240" spans="1:28" s="264" customFormat="1" ht="63.75">
      <c r="A240" s="207" t="s">
        <v>715</v>
      </c>
      <c r="B240" s="208" t="s">
        <v>1130</v>
      </c>
      <c r="C240" s="212" t="s">
        <v>2168</v>
      </c>
      <c r="D240" s="270"/>
      <c r="E240" s="208" t="s">
        <v>1108</v>
      </c>
      <c r="F240" s="208" t="s">
        <v>715</v>
      </c>
      <c r="G240" s="208" t="s">
        <v>13320</v>
      </c>
      <c r="H240" s="209">
        <v>0</v>
      </c>
      <c r="I240" s="210" t="s">
        <v>1640</v>
      </c>
      <c r="J240" s="210" t="s">
        <v>1641</v>
      </c>
      <c r="K240" s="260"/>
      <c r="L240" s="260"/>
      <c r="M240" s="260"/>
      <c r="N240" s="260"/>
      <c r="O240" s="260"/>
      <c r="P240" s="211"/>
      <c r="Q240" s="261"/>
      <c r="R240" s="208" t="s">
        <v>2168</v>
      </c>
      <c r="S240" s="215" t="str">
        <f t="shared" ca="1" si="18"/>
        <v>JP</v>
      </c>
      <c r="T240" s="215" t="str">
        <f ca="1">IF(B240="","",IF(ISERROR(MATCH($J240,[1]SorP!$B$1:$B$6230,0)),"",INDIRECT("'SorP'!$A$"&amp;MATCH($J240,[1]SorP!$B$1:$B$6230,0))))</f>
        <v>JP-24</v>
      </c>
      <c r="U240" s="231"/>
      <c r="V240" s="262">
        <f>IF(C240="",NA(),MATCH($B240&amp;$C240,'[1]Smelter Look-up'!$J:$J,0))</f>
        <v>188</v>
      </c>
      <c r="W240" s="263"/>
      <c r="X240" s="263">
        <f t="shared" si="16"/>
        <v>0</v>
      </c>
      <c r="Y240" s="263"/>
      <c r="Z240" s="263"/>
      <c r="AB240" s="265" t="str">
        <f t="shared" si="17"/>
        <v>GoldNihon Material Co., Ltd.</v>
      </c>
    </row>
    <row r="241" spans="1:28" s="264" customFormat="1" ht="89.25">
      <c r="A241" s="207" t="s">
        <v>716</v>
      </c>
      <c r="B241" s="208" t="s">
        <v>1130</v>
      </c>
      <c r="C241" s="212" t="s">
        <v>2169</v>
      </c>
      <c r="D241" s="270"/>
      <c r="E241" s="208" t="s">
        <v>1108</v>
      </c>
      <c r="F241" s="208" t="s">
        <v>716</v>
      </c>
      <c r="G241" s="208" t="s">
        <v>13320</v>
      </c>
      <c r="H241" s="209">
        <v>0</v>
      </c>
      <c r="I241" s="210" t="s">
        <v>1643</v>
      </c>
      <c r="J241" s="210" t="s">
        <v>1644</v>
      </c>
      <c r="K241" s="260"/>
      <c r="L241" s="260"/>
      <c r="M241" s="260"/>
      <c r="N241" s="260"/>
      <c r="O241" s="260"/>
      <c r="P241" s="211"/>
      <c r="Q241" s="261"/>
      <c r="R241" s="208" t="s">
        <v>2169</v>
      </c>
      <c r="S241" s="215" t="str">
        <f t="shared" ca="1" si="18"/>
        <v>JP</v>
      </c>
      <c r="T241" s="215" t="str">
        <f ca="1">IF(B241="","",IF(ISERROR(MATCH($J241,[1]SorP!$B$1:$B$6230,0)),"",INDIRECT("'SorP'!$A$"&amp;MATCH($J241,[1]SorP!$B$1:$B$6230,0))))</f>
        <v>JP-47</v>
      </c>
      <c r="U241" s="231"/>
      <c r="V241" s="262">
        <f>IF(C241="",NA(),MATCH($B241&amp;$C241,'[1]Smelter Look-up'!$J:$J,0))</f>
        <v>193</v>
      </c>
      <c r="W241" s="263"/>
      <c r="X241" s="263">
        <f t="shared" si="16"/>
        <v>0</v>
      </c>
      <c r="Y241" s="263"/>
      <c r="Z241" s="263"/>
      <c r="AB241" s="265" t="str">
        <f t="shared" si="17"/>
        <v>GoldOhura Precious Metal Industry Co., Ltd.</v>
      </c>
    </row>
    <row r="242" spans="1:28" s="264" customFormat="1" ht="153">
      <c r="A242" s="207" t="s">
        <v>717</v>
      </c>
      <c r="B242" s="208" t="s">
        <v>1130</v>
      </c>
      <c r="C242" s="212" t="s">
        <v>2274</v>
      </c>
      <c r="D242" s="270"/>
      <c r="E242" s="208" t="s">
        <v>883</v>
      </c>
      <c r="F242" s="208" t="s">
        <v>717</v>
      </c>
      <c r="G242" s="208" t="s">
        <v>13320</v>
      </c>
      <c r="H242" s="209">
        <v>0</v>
      </c>
      <c r="I242" s="210" t="s">
        <v>1645</v>
      </c>
      <c r="J242" s="210" t="s">
        <v>10114</v>
      </c>
      <c r="K242" s="260"/>
      <c r="L242" s="260"/>
      <c r="M242" s="260"/>
      <c r="N242" s="260"/>
      <c r="O242" s="260"/>
      <c r="P242" s="211"/>
      <c r="Q242" s="261"/>
      <c r="R242" s="208" t="s">
        <v>2274</v>
      </c>
      <c r="S242" s="215" t="str">
        <f t="shared" ca="1" si="18"/>
        <v>RU</v>
      </c>
      <c r="T242" s="215" t="str">
        <f ca="1">IF(B242="","",IF(ISERROR(MATCH($J242,[1]SorP!$B$1:$B$6230,0)),"",INDIRECT("'SorP'!$A$"&amp;MATCH($J242,[1]SorP!$B$1:$B$6230,0))))</f>
        <v>RU-ME</v>
      </c>
      <c r="U242" s="231"/>
      <c r="V242" s="262">
        <f>IF(C242="",NA(),MATCH($B242&amp;$C242,'[1]Smelter Look-up'!$J:$J,0))</f>
        <v>194</v>
      </c>
      <c r="W242" s="263"/>
      <c r="X242" s="263">
        <f t="shared" si="16"/>
        <v>0</v>
      </c>
      <c r="Y242" s="263"/>
      <c r="Z242" s="263"/>
      <c r="AB242" s="265" t="str">
        <f t="shared" si="17"/>
        <v>GoldOJSC "The Gulidov Krasnoyarsk Non-Ferrous Metals Plant" (OJSC Krastsvetmet)</v>
      </c>
    </row>
    <row r="243" spans="1:28" s="264" customFormat="1" ht="25.5">
      <c r="A243" s="207" t="s">
        <v>718</v>
      </c>
      <c r="B243" s="208" t="s">
        <v>1130</v>
      </c>
      <c r="C243" s="212" t="s">
        <v>2335</v>
      </c>
      <c r="D243" s="270"/>
      <c r="E243" s="208" t="s">
        <v>1098</v>
      </c>
      <c r="F243" s="208" t="s">
        <v>718</v>
      </c>
      <c r="G243" s="208" t="s">
        <v>13320</v>
      </c>
      <c r="H243" s="209">
        <v>0</v>
      </c>
      <c r="I243" s="210" t="s">
        <v>1647</v>
      </c>
      <c r="J243" s="210" t="s">
        <v>1556</v>
      </c>
      <c r="K243" s="260"/>
      <c r="L243" s="260"/>
      <c r="M243" s="260"/>
      <c r="N243" s="260"/>
      <c r="O243" s="260"/>
      <c r="P243" s="211"/>
      <c r="Q243" s="261"/>
      <c r="R243" s="208" t="s">
        <v>2335</v>
      </c>
      <c r="S243" s="215" t="str">
        <f t="shared" ca="1" si="18"/>
        <v>CH</v>
      </c>
      <c r="T243" s="215" t="str">
        <f ca="1">IF(B243="","",IF(ISERROR(MATCH($J243,[1]SorP!$B$1:$B$6230,0)),"",INDIRECT("'SorP'!$A$"&amp;MATCH($J243,[1]SorP!$B$1:$B$6230,0))))</f>
        <v>CH-LU</v>
      </c>
      <c r="U243" s="231"/>
      <c r="V243" s="262">
        <f>IF(C243="",NA(),MATCH($B243&amp;$C243,'[1]Smelter Look-up'!$J:$J,0))</f>
        <v>197</v>
      </c>
      <c r="W243" s="263"/>
      <c r="X243" s="263">
        <f t="shared" si="16"/>
        <v>0</v>
      </c>
      <c r="Y243" s="263"/>
      <c r="Z243" s="263"/>
      <c r="AB243" s="265" t="str">
        <f t="shared" si="17"/>
        <v>GoldPAMP S.A.</v>
      </c>
    </row>
    <row r="244" spans="1:28" s="264" customFormat="1" ht="76.5">
      <c r="A244" s="207" t="s">
        <v>720</v>
      </c>
      <c r="B244" s="208" t="s">
        <v>1130</v>
      </c>
      <c r="C244" s="212" t="s">
        <v>912</v>
      </c>
      <c r="D244" s="270"/>
      <c r="E244" s="208" t="s">
        <v>883</v>
      </c>
      <c r="F244" s="208" t="s">
        <v>720</v>
      </c>
      <c r="G244" s="208" t="s">
        <v>13320</v>
      </c>
      <c r="H244" s="209">
        <v>0</v>
      </c>
      <c r="I244" s="210" t="s">
        <v>1648</v>
      </c>
      <c r="J244" s="210" t="s">
        <v>9974</v>
      </c>
      <c r="K244" s="260"/>
      <c r="L244" s="260"/>
      <c r="M244" s="260"/>
      <c r="N244" s="260"/>
      <c r="O244" s="260"/>
      <c r="P244" s="211"/>
      <c r="Q244" s="261"/>
      <c r="R244" s="208" t="s">
        <v>912</v>
      </c>
      <c r="S244" s="215" t="str">
        <f t="shared" ca="1" si="18"/>
        <v>RU</v>
      </c>
      <c r="T244" s="215" t="str">
        <f ca="1">IF(B244="","",IF(ISERROR(MATCH($J244,[1]SorP!$B$1:$B$6230,0)),"",INDIRECT("'SorP'!$A$"&amp;MATCH($J244,[1]SorP!$B$1:$B$6230,0))))</f>
        <v>RU-TVE</v>
      </c>
      <c r="U244" s="231"/>
      <c r="V244" s="262">
        <f>IF(C244="",NA(),MATCH($B244&amp;$C244,'[1]Smelter Look-up'!$J:$J,0))</f>
        <v>204</v>
      </c>
      <c r="W244" s="263"/>
      <c r="X244" s="263">
        <f t="shared" si="16"/>
        <v>0</v>
      </c>
      <c r="Y244" s="263"/>
      <c r="Z244" s="263"/>
      <c r="AB244" s="265" t="str">
        <f t="shared" si="17"/>
        <v>GoldPrioksky Plant of Non-Ferrous Metals</v>
      </c>
    </row>
    <row r="245" spans="1:28" s="264" customFormat="1" ht="76.5">
      <c r="A245" s="207" t="s">
        <v>721</v>
      </c>
      <c r="B245" s="208" t="s">
        <v>1130</v>
      </c>
      <c r="C245" s="212" t="s">
        <v>1232</v>
      </c>
      <c r="D245" s="270"/>
      <c r="E245" s="208" t="s">
        <v>1105</v>
      </c>
      <c r="F245" s="208" t="s">
        <v>721</v>
      </c>
      <c r="G245" s="208" t="s">
        <v>13320</v>
      </c>
      <c r="H245" s="209">
        <v>0</v>
      </c>
      <c r="I245" s="210" t="s">
        <v>1649</v>
      </c>
      <c r="J245" s="210" t="s">
        <v>6038</v>
      </c>
      <c r="K245" s="260"/>
      <c r="L245" s="260"/>
      <c r="M245" s="260"/>
      <c r="N245" s="260"/>
      <c r="O245" s="260"/>
      <c r="P245" s="211"/>
      <c r="Q245" s="261"/>
      <c r="R245" s="208" t="s">
        <v>1232</v>
      </c>
      <c r="S245" s="215" t="str">
        <f t="shared" ca="1" si="18"/>
        <v>ID</v>
      </c>
      <c r="T245" s="215" t="str">
        <f ca="1">IF(B245="","",IF(ISERROR(MATCH($J245,[1]SorP!$B$1:$B$6230,0)),"",INDIRECT("'SorP'!$A$"&amp;MATCH($J245,[1]SorP!$B$1:$B$6230,0))))</f>
        <v>ID-ML</v>
      </c>
      <c r="U245" s="231"/>
      <c r="V245" s="262">
        <f>IF(C245="",NA(),MATCH($B245&amp;$C245,'[1]Smelter Look-up'!$J:$J,0))</f>
        <v>206</v>
      </c>
      <c r="W245" s="263"/>
      <c r="X245" s="263">
        <f t="shared" si="16"/>
        <v>0</v>
      </c>
      <c r="Y245" s="263"/>
      <c r="Z245" s="263"/>
      <c r="AB245" s="265" t="str">
        <f t="shared" si="17"/>
        <v>GoldPT Aneka Tambang (Persero) Tbk</v>
      </c>
    </row>
    <row r="246" spans="1:28" s="264" customFormat="1" ht="38.25">
      <c r="A246" s="207" t="s">
        <v>722</v>
      </c>
      <c r="B246" s="208" t="s">
        <v>1130</v>
      </c>
      <c r="C246" s="212" t="s">
        <v>12511</v>
      </c>
      <c r="D246" s="270"/>
      <c r="E246" s="208" t="s">
        <v>1098</v>
      </c>
      <c r="F246" s="208" t="s">
        <v>722</v>
      </c>
      <c r="G246" s="208" t="s">
        <v>13320</v>
      </c>
      <c r="H246" s="209">
        <v>0</v>
      </c>
      <c r="I246" s="210" t="s">
        <v>1650</v>
      </c>
      <c r="J246" s="210" t="s">
        <v>1630</v>
      </c>
      <c r="K246" s="260"/>
      <c r="L246" s="260"/>
      <c r="M246" s="260"/>
      <c r="N246" s="260"/>
      <c r="O246" s="260"/>
      <c r="P246" s="211"/>
      <c r="Q246" s="261"/>
      <c r="R246" s="208" t="s">
        <v>12511</v>
      </c>
      <c r="S246" s="215" t="str">
        <f t="shared" ca="1" si="18"/>
        <v>CH</v>
      </c>
      <c r="T246" s="215" t="str">
        <f ca="1">IF(B246="","",IF(ISERROR(MATCH($J246,[1]SorP!$B$1:$B$6230,0)),"",INDIRECT("'SorP'!$A$"&amp;MATCH($J246,[1]SorP!$B$1:$B$6230,0))))</f>
        <v>CH-GR</v>
      </c>
      <c r="U246" s="231"/>
      <c r="V246" s="262">
        <f>IF(C246="",NA(),MATCH($B246&amp;$C246,'[1]Smelter Look-up'!$J:$J,0))</f>
        <v>207</v>
      </c>
      <c r="W246" s="263"/>
      <c r="X246" s="263">
        <f t="shared" si="16"/>
        <v>0</v>
      </c>
      <c r="Y246" s="263"/>
      <c r="Z246" s="263"/>
      <c r="AB246" s="265" t="str">
        <f t="shared" si="17"/>
        <v>GoldPX Precinox S.A.</v>
      </c>
    </row>
    <row r="247" spans="1:28" s="264" customFormat="1" ht="63.75">
      <c r="A247" s="207" t="s">
        <v>723</v>
      </c>
      <c r="B247" s="208" t="s">
        <v>1130</v>
      </c>
      <c r="C247" s="212" t="s">
        <v>2172</v>
      </c>
      <c r="D247" s="270"/>
      <c r="E247" s="208" t="s">
        <v>893</v>
      </c>
      <c r="F247" s="208" t="s">
        <v>723</v>
      </c>
      <c r="G247" s="208" t="s">
        <v>13320</v>
      </c>
      <c r="H247" s="209">
        <v>0</v>
      </c>
      <c r="I247" s="210" t="s">
        <v>1651</v>
      </c>
      <c r="J247" s="210" t="s">
        <v>1652</v>
      </c>
      <c r="K247" s="260"/>
      <c r="L247" s="260"/>
      <c r="M247" s="260"/>
      <c r="N247" s="260"/>
      <c r="O247" s="260"/>
      <c r="P247" s="211"/>
      <c r="Q247" s="261"/>
      <c r="R247" s="208" t="s">
        <v>2172</v>
      </c>
      <c r="S247" s="215" t="str">
        <f t="shared" ca="1" si="18"/>
        <v>ZA</v>
      </c>
      <c r="T247" s="215" t="str">
        <f ca="1">IF(B247="","",IF(ISERROR(MATCH($J247,[1]SorP!$B$1:$B$6230,0)),"",INDIRECT("'SorP'!$A$"&amp;MATCH($J247,[1]SorP!$B$1:$B$6230,0))))</f>
        <v>ZA-KZN</v>
      </c>
      <c r="U247" s="231"/>
      <c r="V247" s="262">
        <f>IF(C247="",NA(),MATCH($B247&amp;$C247,'[1]Smelter Look-up'!$J:$J,0))</f>
        <v>210</v>
      </c>
      <c r="W247" s="263"/>
      <c r="X247" s="263">
        <f t="shared" si="16"/>
        <v>0</v>
      </c>
      <c r="Y247" s="263"/>
      <c r="Z247" s="263"/>
      <c r="AB247" s="265" t="str">
        <f t="shared" si="17"/>
        <v>GoldRand Refinery (Pty) Ltd.</v>
      </c>
    </row>
    <row r="248" spans="1:28" s="264" customFormat="1" ht="51">
      <c r="A248" s="207" t="s">
        <v>724</v>
      </c>
      <c r="B248" s="208" t="s">
        <v>1130</v>
      </c>
      <c r="C248" s="212" t="s">
        <v>913</v>
      </c>
      <c r="D248" s="270"/>
      <c r="E248" s="208" t="s">
        <v>1097</v>
      </c>
      <c r="F248" s="208" t="s">
        <v>724</v>
      </c>
      <c r="G248" s="208" t="s">
        <v>13320</v>
      </c>
      <c r="H248" s="209">
        <v>0</v>
      </c>
      <c r="I248" s="210" t="s">
        <v>1653</v>
      </c>
      <c r="J248" s="210" t="s">
        <v>1610</v>
      </c>
      <c r="K248" s="260"/>
      <c r="L248" s="260"/>
      <c r="M248" s="260"/>
      <c r="N248" s="260"/>
      <c r="O248" s="260"/>
      <c r="P248" s="211"/>
      <c r="Q248" s="261"/>
      <c r="R248" s="208" t="s">
        <v>913</v>
      </c>
      <c r="S248" s="215" t="str">
        <f t="shared" ca="1" si="18"/>
        <v>CA</v>
      </c>
      <c r="T248" s="215" t="str">
        <f ca="1">IF(B248="","",IF(ISERROR(MATCH($J248,[1]SorP!$B$1:$B$6230,0)),"",INDIRECT("'SorP'!$A$"&amp;MATCH($J248,[1]SorP!$B$1:$B$6230,0))))</f>
        <v>CA-MB</v>
      </c>
      <c r="U248" s="231"/>
      <c r="V248" s="262">
        <f>IF(C248="",NA(),MATCH($B248&amp;$C248,'[1]Smelter Look-up'!$J:$J,0))</f>
        <v>215</v>
      </c>
      <c r="W248" s="263"/>
      <c r="X248" s="263">
        <f t="shared" si="16"/>
        <v>0</v>
      </c>
      <c r="Y248" s="263"/>
      <c r="Z248" s="263"/>
      <c r="AB248" s="265" t="str">
        <f t="shared" si="17"/>
        <v>GoldRoyal Canadian Mint</v>
      </c>
    </row>
    <row r="249" spans="1:28" s="264" customFormat="1" ht="63.75">
      <c r="A249" s="207" t="s">
        <v>727</v>
      </c>
      <c r="B249" s="208" t="s">
        <v>1130</v>
      </c>
      <c r="C249" s="212" t="s">
        <v>12512</v>
      </c>
      <c r="D249" s="270"/>
      <c r="E249" s="208" t="s">
        <v>1102</v>
      </c>
      <c r="F249" s="208" t="s">
        <v>727</v>
      </c>
      <c r="G249" s="208" t="s">
        <v>13320</v>
      </c>
      <c r="H249" s="209">
        <v>0</v>
      </c>
      <c r="I249" s="210" t="s">
        <v>1659</v>
      </c>
      <c r="J249" s="210" t="s">
        <v>4705</v>
      </c>
      <c r="K249" s="260"/>
      <c r="L249" s="260"/>
      <c r="M249" s="260"/>
      <c r="N249" s="260"/>
      <c r="O249" s="260"/>
      <c r="P249" s="211"/>
      <c r="Q249" s="261"/>
      <c r="R249" s="208" t="s">
        <v>12512</v>
      </c>
      <c r="S249" s="215" t="str">
        <f t="shared" ca="1" si="18"/>
        <v>ES</v>
      </c>
      <c r="T249" s="215" t="str">
        <f ca="1">IF(B249="","",IF(ISERROR(MATCH($J249,[1]SorP!$B$1:$B$6230,0)),"",INDIRECT("'SorP'!$A$"&amp;MATCH($J249,[1]SorP!$B$1:$B$6230,0))))</f>
        <v>ES-NA</v>
      </c>
      <c r="U249" s="231"/>
      <c r="V249" s="262">
        <f>IF(C249="",NA(),MATCH($B249&amp;$C249,'[1]Smelter Look-up'!$J:$J,0))</f>
        <v>229</v>
      </c>
      <c r="W249" s="263"/>
      <c r="X249" s="263">
        <f t="shared" si="16"/>
        <v>0</v>
      </c>
      <c r="Y249" s="263"/>
      <c r="Z249" s="263"/>
      <c r="AB249" s="265" t="str">
        <f t="shared" si="17"/>
        <v>GoldSEMPSA Joyeria Plateria S.A.</v>
      </c>
    </row>
    <row r="250" spans="1:28" s="264" customFormat="1" ht="102">
      <c r="A250" s="207" t="s">
        <v>728</v>
      </c>
      <c r="B250" s="208" t="s">
        <v>1130</v>
      </c>
      <c r="C250" s="212" t="s">
        <v>2174</v>
      </c>
      <c r="D250" s="270"/>
      <c r="E250" s="208" t="s">
        <v>1100</v>
      </c>
      <c r="F250" s="208" t="s">
        <v>728</v>
      </c>
      <c r="G250" s="208" t="s">
        <v>13320</v>
      </c>
      <c r="H250" s="209">
        <v>0</v>
      </c>
      <c r="I250" s="210" t="s">
        <v>1592</v>
      </c>
      <c r="J250" s="210" t="s">
        <v>13700</v>
      </c>
      <c r="K250" s="260"/>
      <c r="L250" s="260"/>
      <c r="M250" s="260"/>
      <c r="N250" s="260"/>
      <c r="O250" s="260"/>
      <c r="P250" s="211"/>
      <c r="Q250" s="261"/>
      <c r="R250" s="208" t="s">
        <v>2174</v>
      </c>
      <c r="S250" s="215" t="str">
        <f t="shared" ca="1" si="18"/>
        <v>CN</v>
      </c>
      <c r="T250" s="215" t="str">
        <f ca="1">IF(B250="","",IF(ISERROR(MATCH($J250,[1]SorP!$B$1:$B$6230,0)),"",INDIRECT("'SorP'!$A$"&amp;MATCH($J250,[1]SorP!$B$1:$B$6230,0))))</f>
        <v>CN-SN</v>
      </c>
      <c r="U250" s="231"/>
      <c r="V250" s="262">
        <f>IF(C250="",NA(),MATCH($B250&amp;$C250,'[1]Smelter Look-up'!$J:$J,0))</f>
        <v>241</v>
      </c>
      <c r="W250" s="263"/>
      <c r="X250" s="263">
        <f t="shared" si="16"/>
        <v>0</v>
      </c>
      <c r="Y250" s="263"/>
      <c r="Z250" s="263"/>
      <c r="AB250" s="265" t="str">
        <f t="shared" si="17"/>
        <v>GoldShandong Zhaojin Gold &amp; Silver Refinery Co., Ltd.</v>
      </c>
    </row>
    <row r="251" spans="1:28" s="264" customFormat="1" ht="89.25">
      <c r="A251" s="207" t="s">
        <v>1392</v>
      </c>
      <c r="B251" s="208" t="s">
        <v>1130</v>
      </c>
      <c r="C251" s="212" t="s">
        <v>2175</v>
      </c>
      <c r="D251" s="270"/>
      <c r="E251" s="208" t="s">
        <v>1100</v>
      </c>
      <c r="F251" s="208" t="s">
        <v>1392</v>
      </c>
      <c r="G251" s="208" t="s">
        <v>13320</v>
      </c>
      <c r="H251" s="209">
        <v>0</v>
      </c>
      <c r="I251" s="210" t="s">
        <v>1667</v>
      </c>
      <c r="J251" s="210" t="s">
        <v>13706</v>
      </c>
      <c r="K251" s="260"/>
      <c r="L251" s="260"/>
      <c r="M251" s="260"/>
      <c r="N251" s="260"/>
      <c r="O251" s="260"/>
      <c r="P251" s="211"/>
      <c r="Q251" s="261"/>
      <c r="R251" s="208" t="s">
        <v>2175</v>
      </c>
      <c r="S251" s="215" t="str">
        <f t="shared" ca="1" si="18"/>
        <v>CN</v>
      </c>
      <c r="T251" s="215" t="str">
        <f ca="1">IF(B251="","",IF(ISERROR(MATCH($J251,[1]SorP!$B$1:$B$6230,0)),"",INDIRECT("'SorP'!$A$"&amp;MATCH($J251,[1]SorP!$B$1:$B$6230,0))))</f>
        <v>CN-NM</v>
      </c>
      <c r="U251" s="231"/>
      <c r="V251" s="262">
        <f>IF(C251="",NA(),MATCH($B251&amp;$C251,'[1]Smelter Look-up'!$J:$J,0))</f>
        <v>247</v>
      </c>
      <c r="W251" s="263"/>
      <c r="X251" s="263">
        <f t="shared" si="16"/>
        <v>0</v>
      </c>
      <c r="Y251" s="263"/>
      <c r="Z251" s="263"/>
      <c r="AB251" s="265" t="str">
        <f t="shared" si="17"/>
        <v>GoldSichuan Tianze Precious Metals Co., Ltd.</v>
      </c>
    </row>
    <row r="252" spans="1:28" s="264" customFormat="1" ht="114.75">
      <c r="A252" s="207" t="s">
        <v>729</v>
      </c>
      <c r="B252" s="208" t="s">
        <v>1130</v>
      </c>
      <c r="C252" s="212" t="s">
        <v>914</v>
      </c>
      <c r="D252" s="270"/>
      <c r="E252" s="208" t="s">
        <v>883</v>
      </c>
      <c r="F252" s="208" t="s">
        <v>729</v>
      </c>
      <c r="G252" s="208" t="s">
        <v>13320</v>
      </c>
      <c r="H252" s="209">
        <v>0</v>
      </c>
      <c r="I252" s="210" t="s">
        <v>1668</v>
      </c>
      <c r="J252" s="210" t="s">
        <v>10038</v>
      </c>
      <c r="K252" s="260"/>
      <c r="L252" s="260"/>
      <c r="M252" s="260"/>
      <c r="N252" s="260"/>
      <c r="O252" s="260"/>
      <c r="P252" s="211"/>
      <c r="Q252" s="261"/>
      <c r="R252" s="208" t="s">
        <v>914</v>
      </c>
      <c r="S252" s="215" t="str">
        <f t="shared" ca="1" si="18"/>
        <v>RU</v>
      </c>
      <c r="T252" s="215" t="str">
        <f ca="1">IF(B252="","",IF(ISERROR(MATCH($J252,[1]SorP!$B$1:$B$6230,0)),"",INDIRECT("'SorP'!$A$"&amp;MATCH($J252,[1]SorP!$B$1:$B$6230,0))))</f>
        <v>RU-MOW</v>
      </c>
      <c r="U252" s="231"/>
      <c r="V252" s="262">
        <f>IF(C252="",NA(),MATCH($B252&amp;$C252,'[1]Smelter Look-up'!$J:$J,0))</f>
        <v>251</v>
      </c>
      <c r="W252" s="263"/>
      <c r="X252" s="263">
        <f t="shared" si="16"/>
        <v>0</v>
      </c>
      <c r="Y252" s="263"/>
      <c r="Z252" s="263"/>
      <c r="AB252" s="265" t="str">
        <f t="shared" si="17"/>
        <v>GoldSOE Shyolkovsky Factory of Secondary Precious Metals</v>
      </c>
    </row>
    <row r="253" spans="1:28" s="264" customFormat="1" ht="102">
      <c r="A253" s="207" t="s">
        <v>730</v>
      </c>
      <c r="B253" s="208" t="s">
        <v>1130</v>
      </c>
      <c r="C253" s="212" t="s">
        <v>915</v>
      </c>
      <c r="D253" s="270"/>
      <c r="E253" s="208" t="s">
        <v>2455</v>
      </c>
      <c r="F253" s="208" t="s">
        <v>730</v>
      </c>
      <c r="G253" s="208" t="s">
        <v>13320</v>
      </c>
      <c r="H253" s="209">
        <v>0</v>
      </c>
      <c r="I253" s="210" t="s">
        <v>1669</v>
      </c>
      <c r="J253" s="210" t="s">
        <v>11590</v>
      </c>
      <c r="K253" s="260"/>
      <c r="L253" s="260"/>
      <c r="M253" s="260"/>
      <c r="N253" s="260"/>
      <c r="O253" s="260"/>
      <c r="P253" s="211"/>
      <c r="Q253" s="261"/>
      <c r="R253" s="208" t="s">
        <v>915</v>
      </c>
      <c r="S253" s="215" t="str">
        <f t="shared" ca="1" si="18"/>
        <v>TW</v>
      </c>
      <c r="T253" s="215" t="str">
        <f ca="1">IF(B253="","",IF(ISERROR(MATCH($J253,[1]SorP!$B$1:$B$6230,0)),"",INDIRECT("'SorP'!$A$"&amp;MATCH($J253,[1]SorP!$B$1:$B$6230,0))))</f>
        <v>TW-KHH</v>
      </c>
      <c r="U253" s="231"/>
      <c r="V253" s="262">
        <f>IF(C253="",NA(),MATCH($B253&amp;$C253,'[1]Smelter Look-up'!$J:$J,0))</f>
        <v>252</v>
      </c>
      <c r="W253" s="263"/>
      <c r="X253" s="263">
        <f t="shared" si="16"/>
        <v>0</v>
      </c>
      <c r="Y253" s="263"/>
      <c r="Z253" s="263"/>
      <c r="AB253" s="265" t="str">
        <f t="shared" si="17"/>
        <v>GoldSolar Applied Materials Technology Corp.</v>
      </c>
    </row>
    <row r="254" spans="1:28" s="264" customFormat="1" ht="76.5">
      <c r="A254" s="207" t="s">
        <v>731</v>
      </c>
      <c r="B254" s="208" t="s">
        <v>1130</v>
      </c>
      <c r="C254" s="212" t="s">
        <v>58</v>
      </c>
      <c r="D254" s="270"/>
      <c r="E254" s="208" t="s">
        <v>1108</v>
      </c>
      <c r="F254" s="208" t="s">
        <v>731</v>
      </c>
      <c r="G254" s="208" t="s">
        <v>13320</v>
      </c>
      <c r="H254" s="209">
        <v>0</v>
      </c>
      <c r="I254" s="210" t="s">
        <v>1670</v>
      </c>
      <c r="J254" s="210" t="s">
        <v>2229</v>
      </c>
      <c r="K254" s="260"/>
      <c r="L254" s="260"/>
      <c r="M254" s="260"/>
      <c r="N254" s="260"/>
      <c r="O254" s="260"/>
      <c r="P254" s="211"/>
      <c r="Q254" s="261"/>
      <c r="R254" s="208" t="s">
        <v>58</v>
      </c>
      <c r="S254" s="215" t="str">
        <f t="shared" ca="1" si="18"/>
        <v>JP</v>
      </c>
      <c r="T254" s="215" t="str">
        <f ca="1">IF(B254="","",IF(ISERROR(MATCH($J254,[1]SorP!$B$1:$B$6230,0)),"",INDIRECT("'SorP'!$A$"&amp;MATCH($J254,[1]SorP!$B$1:$B$6230,0))))</f>
        <v>JP-28</v>
      </c>
      <c r="U254" s="231"/>
      <c r="V254" s="262">
        <f>IF(C254="",NA(),MATCH($B254&amp;$C254,'[1]Smelter Look-up'!$J:$J,0))</f>
        <v>259</v>
      </c>
      <c r="W254" s="263"/>
      <c r="X254" s="263">
        <f t="shared" si="16"/>
        <v>0</v>
      </c>
      <c r="Y254" s="263"/>
      <c r="Z254" s="263"/>
      <c r="AB254" s="265" t="str">
        <f t="shared" si="17"/>
        <v>GoldSumitomo Metal Mining Co., Ltd.</v>
      </c>
    </row>
    <row r="255" spans="1:28" s="264" customFormat="1" ht="63.75">
      <c r="A255" s="207" t="s">
        <v>732</v>
      </c>
      <c r="B255" s="208" t="s">
        <v>1130</v>
      </c>
      <c r="C255" s="212" t="s">
        <v>1233</v>
      </c>
      <c r="D255" s="270"/>
      <c r="E255" s="208" t="s">
        <v>1108</v>
      </c>
      <c r="F255" s="208" t="s">
        <v>732</v>
      </c>
      <c r="G255" s="208" t="s">
        <v>13320</v>
      </c>
      <c r="H255" s="209">
        <v>0</v>
      </c>
      <c r="I255" s="210" t="s">
        <v>1671</v>
      </c>
      <c r="J255" s="210" t="s">
        <v>1672</v>
      </c>
      <c r="K255" s="260"/>
      <c r="L255" s="260"/>
      <c r="M255" s="260"/>
      <c r="N255" s="260"/>
      <c r="O255" s="260"/>
      <c r="P255" s="211"/>
      <c r="Q255" s="261"/>
      <c r="R255" s="208" t="s">
        <v>1233</v>
      </c>
      <c r="S255" s="215" t="str">
        <f t="shared" ca="1" si="18"/>
        <v>JP</v>
      </c>
      <c r="T255" s="215" t="str">
        <f ca="1">IF(B255="","",IF(ISERROR(MATCH($J255,[1]SorP!$B$1:$B$6230,0)),"",INDIRECT("'SorP'!$A$"&amp;MATCH($J255,[1]SorP!$B$1:$B$6230,0))))</f>
        <v>JP-25</v>
      </c>
      <c r="U255" s="231"/>
      <c r="V255" s="262">
        <f>IF(C255="",NA(),MATCH($B255&amp;$C255,'[1]Smelter Look-up'!$J:$J,0))</f>
        <v>271</v>
      </c>
      <c r="W255" s="263"/>
      <c r="X255" s="263">
        <f t="shared" si="16"/>
        <v>0</v>
      </c>
      <c r="Y255" s="263"/>
      <c r="Z255" s="263"/>
      <c r="AB255" s="265" t="str">
        <f t="shared" si="17"/>
        <v>GoldTanaka Kikinzoku Kogyo K.K.</v>
      </c>
    </row>
    <row r="256" spans="1:28" s="264" customFormat="1" ht="102">
      <c r="A256" s="207" t="s">
        <v>734</v>
      </c>
      <c r="B256" s="208" t="s">
        <v>1130</v>
      </c>
      <c r="C256" s="212" t="s">
        <v>2177</v>
      </c>
      <c r="D256" s="270"/>
      <c r="E256" s="208" t="s">
        <v>1100</v>
      </c>
      <c r="F256" s="208" t="s">
        <v>734</v>
      </c>
      <c r="G256" s="208" t="s">
        <v>13320</v>
      </c>
      <c r="H256" s="209">
        <v>0</v>
      </c>
      <c r="I256" s="210" t="s">
        <v>1663</v>
      </c>
      <c r="J256" s="210" t="s">
        <v>13700</v>
      </c>
      <c r="K256" s="260"/>
      <c r="L256" s="260"/>
      <c r="M256" s="260"/>
      <c r="N256" s="260"/>
      <c r="O256" s="260"/>
      <c r="P256" s="211"/>
      <c r="Q256" s="261"/>
      <c r="R256" s="208" t="s">
        <v>15149</v>
      </c>
      <c r="S256" s="215" t="str">
        <f t="shared" ref="S256" ca="1" si="19">IF(B256="","",IF(ISERROR(MATCH($E256,CL,0)),"Unknown",INDIRECT("'C'!$A$"&amp;MATCH($E256,CL,0)+1)))</f>
        <v>CN</v>
      </c>
      <c r="T256" s="215" t="str">
        <f ca="1">IF(B256="","",IF(ISERROR(MATCH($J256,[1]SorP!$B$1:$B$6230,0)),"",INDIRECT("'SorP'!$A$"&amp;MATCH($J256,[1]SorP!$B$1:$B$6230,0))))</f>
        <v>CN-SN</v>
      </c>
      <c r="U256" s="231"/>
      <c r="V256" s="262">
        <f>IF(C256="",NA(),MATCH($B256&amp;$C256,'[1]Smelter Look-up'!$J:$J,0))</f>
        <v>275</v>
      </c>
      <c r="W256" s="263"/>
      <c r="X256" s="263">
        <f t="shared" si="16"/>
        <v>0</v>
      </c>
      <c r="Y256" s="263"/>
      <c r="Z256" s="263"/>
      <c r="AB256" s="265" t="str">
        <f t="shared" si="17"/>
        <v>GoldThe Refinery of Shandong Gold Mining Co., Ltd.</v>
      </c>
    </row>
    <row r="257" spans="1:28" s="264" customFormat="1" ht="63.75">
      <c r="A257" s="207" t="s">
        <v>735</v>
      </c>
      <c r="B257" s="208" t="s">
        <v>1130</v>
      </c>
      <c r="C257" s="212" t="s">
        <v>2178</v>
      </c>
      <c r="D257" s="270"/>
      <c r="E257" s="208" t="s">
        <v>1108</v>
      </c>
      <c r="F257" s="208" t="s">
        <v>735</v>
      </c>
      <c r="G257" s="208" t="s">
        <v>13320</v>
      </c>
      <c r="H257" s="209">
        <v>0</v>
      </c>
      <c r="I257" s="210" t="s">
        <v>1677</v>
      </c>
      <c r="J257" s="210" t="s">
        <v>1587</v>
      </c>
      <c r="K257" s="260"/>
      <c r="L257" s="260"/>
      <c r="M257" s="260"/>
      <c r="N257" s="260"/>
      <c r="O257" s="260"/>
      <c r="P257" s="211"/>
      <c r="Q257" s="261"/>
      <c r="R257" s="208" t="s">
        <v>2178</v>
      </c>
      <c r="S257" s="215" t="str">
        <f t="shared" ref="S257:S288" ca="1" si="20">IF(B257="","",IF(ISERROR(MATCH($E257,CL,0)),"Unknown",INDIRECT("'C'!$A$"&amp;MATCH($E257,CL,0)+1)))</f>
        <v>JP</v>
      </c>
      <c r="T257" s="215" t="str">
        <f ca="1">IF(B257="","",IF(ISERROR(MATCH($J257,[1]SorP!$B$1:$B$6230,0)),"",INDIRECT("'SorP'!$A$"&amp;MATCH($J257,[1]SorP!$B$1:$B$6230,0))))</f>
        <v>JP-08</v>
      </c>
      <c r="U257" s="231"/>
      <c r="V257" s="262">
        <f>IF(C257="",NA(),MATCH($B257&amp;$C257,'[1]Smelter Look-up'!$J:$J,0))</f>
        <v>276</v>
      </c>
      <c r="W257" s="263"/>
      <c r="X257" s="263">
        <f t="shared" si="16"/>
        <v>0</v>
      </c>
      <c r="Y257" s="263"/>
      <c r="Z257" s="263"/>
      <c r="AB257" s="265" t="str">
        <f t="shared" si="17"/>
        <v>GoldTokuriki Honten Co., Ltd.</v>
      </c>
    </row>
    <row r="258" spans="1:28" s="264" customFormat="1" ht="25.5">
      <c r="A258" s="207" t="s">
        <v>737</v>
      </c>
      <c r="B258" s="208" t="s">
        <v>1130</v>
      </c>
      <c r="C258" s="212" t="s">
        <v>610</v>
      </c>
      <c r="D258" s="270"/>
      <c r="E258" s="208" t="s">
        <v>1111</v>
      </c>
      <c r="F258" s="208" t="s">
        <v>737</v>
      </c>
      <c r="G258" s="208" t="s">
        <v>13320</v>
      </c>
      <c r="H258" s="209">
        <v>0</v>
      </c>
      <c r="I258" s="210" t="s">
        <v>1681</v>
      </c>
      <c r="J258" s="210" t="s">
        <v>12948</v>
      </c>
      <c r="K258" s="260"/>
      <c r="L258" s="260"/>
      <c r="M258" s="260"/>
      <c r="N258" s="260"/>
      <c r="O258" s="260"/>
      <c r="P258" s="211"/>
      <c r="Q258" s="261"/>
      <c r="R258" s="208" t="s">
        <v>610</v>
      </c>
      <c r="S258" s="215" t="str">
        <f t="shared" ca="1" si="20"/>
        <v>KR</v>
      </c>
      <c r="T258" s="215" t="str">
        <f ca="1">IF(B258="","",IF(ISERROR(MATCH($J258,[1]SorP!$B$1:$B$6230,0)),"",INDIRECT("'SorP'!$A$"&amp;MATCH($J258,[1]SorP!$B$1:$B$6230,0))))</f>
        <v>KR-50</v>
      </c>
      <c r="U258" s="231"/>
      <c r="V258" s="262">
        <f>IF(C258="",NA(),MATCH($B258&amp;$C258,'[1]Smelter Look-up'!$J:$J,0))</f>
        <v>281</v>
      </c>
      <c r="W258" s="263"/>
      <c r="X258" s="263">
        <f t="shared" si="16"/>
        <v>0</v>
      </c>
      <c r="Y258" s="263"/>
      <c r="Z258" s="263"/>
      <c r="AB258" s="265" t="str">
        <f t="shared" si="17"/>
        <v>GoldTorecom</v>
      </c>
    </row>
    <row r="259" spans="1:28" s="264" customFormat="1" ht="102">
      <c r="A259" s="207" t="s">
        <v>738</v>
      </c>
      <c r="B259" s="208" t="s">
        <v>1130</v>
      </c>
      <c r="C259" s="212" t="s">
        <v>2354</v>
      </c>
      <c r="D259" s="270"/>
      <c r="E259" s="208" t="s">
        <v>1095</v>
      </c>
      <c r="F259" s="208" t="s">
        <v>738</v>
      </c>
      <c r="G259" s="208" t="s">
        <v>13320</v>
      </c>
      <c r="H259" s="209">
        <v>0</v>
      </c>
      <c r="I259" s="210" t="s">
        <v>1683</v>
      </c>
      <c r="J259" s="210" t="s">
        <v>3177</v>
      </c>
      <c r="K259" s="260"/>
      <c r="L259" s="260"/>
      <c r="M259" s="260"/>
      <c r="N259" s="260"/>
      <c r="O259" s="260"/>
      <c r="P259" s="211"/>
      <c r="Q259" s="261"/>
      <c r="R259" s="208" t="s">
        <v>2354</v>
      </c>
      <c r="S259" s="215" t="str">
        <f t="shared" ca="1" si="20"/>
        <v>BE</v>
      </c>
      <c r="T259" s="215" t="str">
        <f ca="1">IF(B259="","",IF(ISERROR(MATCH($J259,[1]SorP!$B$1:$B$6230,0)),"",INDIRECT("'SorP'!$A$"&amp;MATCH($J259,[1]SorP!$B$1:$B$6230,0))))</f>
        <v>BE-WLG</v>
      </c>
      <c r="U259" s="231"/>
      <c r="V259" s="262">
        <f>IF(C259="",NA(),MATCH($B259&amp;$C259,'[1]Smelter Look-up'!$J:$J,0))</f>
        <v>286</v>
      </c>
      <c r="W259" s="263"/>
      <c r="X259" s="263">
        <f t="shared" si="16"/>
        <v>0</v>
      </c>
      <c r="Y259" s="263"/>
      <c r="Z259" s="263"/>
      <c r="AB259" s="265" t="str">
        <f t="shared" si="17"/>
        <v>GoldUmicore S.A. Business Unit Precious Metals Refining</v>
      </c>
    </row>
    <row r="260" spans="1:28" s="264" customFormat="1" ht="76.5">
      <c r="A260" s="207" t="s">
        <v>739</v>
      </c>
      <c r="B260" s="208" t="s">
        <v>1130</v>
      </c>
      <c r="C260" s="212" t="s">
        <v>820</v>
      </c>
      <c r="D260" s="270"/>
      <c r="E260" s="208" t="s">
        <v>2456</v>
      </c>
      <c r="F260" s="208" t="s">
        <v>739</v>
      </c>
      <c r="G260" s="208" t="s">
        <v>13320</v>
      </c>
      <c r="H260" s="209">
        <v>0</v>
      </c>
      <c r="I260" s="210" t="s">
        <v>1685</v>
      </c>
      <c r="J260" s="210" t="s">
        <v>1624</v>
      </c>
      <c r="K260" s="260"/>
      <c r="L260" s="260"/>
      <c r="M260" s="260"/>
      <c r="N260" s="260"/>
      <c r="O260" s="260"/>
      <c r="P260" s="211"/>
      <c r="Q260" s="261"/>
      <c r="R260" s="208" t="s">
        <v>820</v>
      </c>
      <c r="S260" s="215" t="str">
        <f t="shared" ca="1" si="20"/>
        <v>US</v>
      </c>
      <c r="T260" s="215" t="str">
        <f ca="1">IF(B260="","",IF(ISERROR(MATCH($J260,[1]SorP!$B$1:$B$6230,0)),"",INDIRECT("'SorP'!$A$"&amp;MATCH($J260,[1]SorP!$B$1:$B$6230,0))))</f>
        <v>US-CA</v>
      </c>
      <c r="U260" s="231"/>
      <c r="V260" s="262">
        <f>IF(C260="",NA(),MATCH($B260&amp;$C260,'[1]Smelter Look-up'!$J:$J,0))</f>
        <v>287</v>
      </c>
      <c r="W260" s="263"/>
      <c r="X260" s="263">
        <f t="shared" si="16"/>
        <v>0</v>
      </c>
      <c r="Y260" s="263"/>
      <c r="Z260" s="263"/>
      <c r="AB260" s="265" t="str">
        <f t="shared" si="17"/>
        <v>GoldUnited Precious Metal Refining, Inc.</v>
      </c>
    </row>
    <row r="261" spans="1:28" s="264" customFormat="1" ht="38.25">
      <c r="A261" s="207" t="s">
        <v>740</v>
      </c>
      <c r="B261" s="208" t="s">
        <v>1130</v>
      </c>
      <c r="C261" s="212" t="s">
        <v>2356</v>
      </c>
      <c r="D261" s="270"/>
      <c r="E261" s="208" t="s">
        <v>1098</v>
      </c>
      <c r="F261" s="208" t="s">
        <v>740</v>
      </c>
      <c r="G261" s="208" t="s">
        <v>13320</v>
      </c>
      <c r="H261" s="209">
        <v>0</v>
      </c>
      <c r="I261" s="210" t="s">
        <v>1686</v>
      </c>
      <c r="J261" s="210" t="s">
        <v>1556</v>
      </c>
      <c r="K261" s="260"/>
      <c r="L261" s="260"/>
      <c r="M261" s="260"/>
      <c r="N261" s="260"/>
      <c r="O261" s="260"/>
      <c r="P261" s="211"/>
      <c r="Q261" s="261"/>
      <c r="R261" s="208" t="s">
        <v>2356</v>
      </c>
      <c r="S261" s="215" t="str">
        <f t="shared" ca="1" si="20"/>
        <v>CH</v>
      </c>
      <c r="T261" s="215" t="str">
        <f ca="1">IF(B261="","",IF(ISERROR(MATCH($J261,[1]SorP!$B$1:$B$6230,0)),"",INDIRECT("'SorP'!$A$"&amp;MATCH($J261,[1]SorP!$B$1:$B$6230,0))))</f>
        <v>CH-LU</v>
      </c>
      <c r="U261" s="231"/>
      <c r="V261" s="262">
        <f>IF(C261="",NA(),MATCH($B261&amp;$C261,'[1]Smelter Look-up'!$J:$J,0))</f>
        <v>288</v>
      </c>
      <c r="W261" s="263"/>
      <c r="X261" s="263">
        <f t="shared" ref="X261:X324" si="21">IF(AND(C261="Smelter not listed",OR(LEN(D261)=0,LEN(E261)=0)),1,0)</f>
        <v>0</v>
      </c>
      <c r="Y261" s="263"/>
      <c r="Z261" s="263"/>
      <c r="AB261" s="265" t="str">
        <f t="shared" ref="AB261:AB324" si="22">B261&amp;C261</f>
        <v>GoldValcambi S.A.</v>
      </c>
    </row>
    <row r="262" spans="1:28" s="264" customFormat="1" ht="102">
      <c r="A262" s="207" t="s">
        <v>741</v>
      </c>
      <c r="B262" s="208" t="s">
        <v>1130</v>
      </c>
      <c r="C262" s="212" t="s">
        <v>2512</v>
      </c>
      <c r="D262" s="270"/>
      <c r="E262" s="208" t="s">
        <v>1093</v>
      </c>
      <c r="F262" s="208" t="s">
        <v>741</v>
      </c>
      <c r="G262" s="208" t="s">
        <v>13320</v>
      </c>
      <c r="H262" s="209">
        <v>0</v>
      </c>
      <c r="I262" s="210" t="s">
        <v>1687</v>
      </c>
      <c r="J262" s="210" t="s">
        <v>1688</v>
      </c>
      <c r="K262" s="260"/>
      <c r="L262" s="260"/>
      <c r="M262" s="260"/>
      <c r="N262" s="260"/>
      <c r="O262" s="260"/>
      <c r="P262" s="211"/>
      <c r="Q262" s="261"/>
      <c r="R262" s="208" t="s">
        <v>2512</v>
      </c>
      <c r="S262" s="215" t="str">
        <f t="shared" ca="1" si="20"/>
        <v>AU</v>
      </c>
      <c r="T262" s="215" t="str">
        <f ca="1">IF(B262="","",IF(ISERROR(MATCH($J262,[1]SorP!$B$1:$B$6230,0)),"",INDIRECT("'SorP'!$A$"&amp;MATCH($J262,[1]SorP!$B$1:$B$6230,0))))</f>
        <v>AU-WA</v>
      </c>
      <c r="U262" s="231"/>
      <c r="V262" s="262">
        <f>IF(C262="",NA(),MATCH($B262&amp;$C262,'[1]Smelter Look-up'!$J:$J,0))</f>
        <v>291</v>
      </c>
      <c r="W262" s="263"/>
      <c r="X262" s="263">
        <f t="shared" si="21"/>
        <v>0</v>
      </c>
      <c r="Y262" s="263"/>
      <c r="Z262" s="263"/>
      <c r="AB262" s="265" t="str">
        <f t="shared" si="22"/>
        <v>GoldWestern Australian Mint (T/a The Perth Mint)</v>
      </c>
    </row>
    <row r="263" spans="1:28" s="264" customFormat="1" ht="51">
      <c r="A263" s="207" t="s">
        <v>742</v>
      </c>
      <c r="B263" s="208" t="s">
        <v>1130</v>
      </c>
      <c r="C263" s="212" t="s">
        <v>13006</v>
      </c>
      <c r="D263" s="270"/>
      <c r="E263" s="208" t="s">
        <v>1108</v>
      </c>
      <c r="F263" s="208" t="s">
        <v>742</v>
      </c>
      <c r="G263" s="208" t="s">
        <v>13320</v>
      </c>
      <c r="H263" s="209">
        <v>0</v>
      </c>
      <c r="I263" s="210" t="s">
        <v>13021</v>
      </c>
      <c r="J263" s="210" t="s">
        <v>6678</v>
      </c>
      <c r="K263" s="260"/>
      <c r="L263" s="260"/>
      <c r="M263" s="260"/>
      <c r="N263" s="260"/>
      <c r="O263" s="260"/>
      <c r="P263" s="211"/>
      <c r="Q263" s="261"/>
      <c r="R263" s="208" t="s">
        <v>13006</v>
      </c>
      <c r="S263" s="215" t="str">
        <f t="shared" ca="1" si="20"/>
        <v>JP</v>
      </c>
      <c r="T263" s="215" t="str">
        <f ca="1">IF(B263="","",IF(ISERROR(MATCH($J263,[1]SorP!$B$1:$B$6230,0)),"",INDIRECT("'SorP'!$A$"&amp;MATCH($J263,[1]SorP!$B$1:$B$6230,0))))</f>
        <v>JP-25</v>
      </c>
      <c r="U263" s="231"/>
      <c r="V263" s="262">
        <f>IF(C263="",NA(),MATCH($B263&amp;$C263,'[1]Smelter Look-up'!$J:$J,0))</f>
        <v>295</v>
      </c>
      <c r="W263" s="263"/>
      <c r="X263" s="263">
        <f t="shared" si="21"/>
        <v>0</v>
      </c>
      <c r="Y263" s="263"/>
      <c r="Z263" s="263"/>
      <c r="AB263" s="265" t="str">
        <f t="shared" si="22"/>
        <v>GoldYamakin Co., Ltd.</v>
      </c>
    </row>
    <row r="264" spans="1:28" s="264" customFormat="1" ht="63.75">
      <c r="A264" s="207" t="s">
        <v>743</v>
      </c>
      <c r="B264" s="208" t="s">
        <v>1130</v>
      </c>
      <c r="C264" s="212" t="s">
        <v>2180</v>
      </c>
      <c r="D264" s="270"/>
      <c r="E264" s="208" t="s">
        <v>1108</v>
      </c>
      <c r="F264" s="208" t="s">
        <v>743</v>
      </c>
      <c r="G264" s="208" t="s">
        <v>13320</v>
      </c>
      <c r="H264" s="209">
        <v>0</v>
      </c>
      <c r="I264" s="210" t="s">
        <v>1693</v>
      </c>
      <c r="J264" s="210" t="s">
        <v>1672</v>
      </c>
      <c r="K264" s="260"/>
      <c r="L264" s="260"/>
      <c r="M264" s="260"/>
      <c r="N264" s="260"/>
      <c r="O264" s="260"/>
      <c r="P264" s="211"/>
      <c r="Q264" s="261"/>
      <c r="R264" s="208" t="s">
        <v>2180</v>
      </c>
      <c r="S264" s="215" t="str">
        <f t="shared" ca="1" si="20"/>
        <v>JP</v>
      </c>
      <c r="T264" s="215" t="str">
        <f ca="1">IF(B264="","",IF(ISERROR(MATCH($J264,[1]SorP!$B$1:$B$6230,0)),"",INDIRECT("'SorP'!$A$"&amp;MATCH($J264,[1]SorP!$B$1:$B$6230,0))))</f>
        <v>JP-25</v>
      </c>
      <c r="U264" s="231"/>
      <c r="V264" s="262">
        <f>IF(C264="",NA(),MATCH($B264&amp;$C264,'[1]Smelter Look-up'!$J:$J,0))</f>
        <v>300</v>
      </c>
      <c r="W264" s="263"/>
      <c r="X264" s="263">
        <f t="shared" si="21"/>
        <v>0</v>
      </c>
      <c r="Y264" s="263"/>
      <c r="Z264" s="263"/>
      <c r="AB264" s="265" t="str">
        <f t="shared" si="22"/>
        <v>GoldYokohama Metal Co., Ltd.</v>
      </c>
    </row>
    <row r="265" spans="1:28" s="264" customFormat="1" ht="114.75">
      <c r="A265" s="207" t="s">
        <v>745</v>
      </c>
      <c r="B265" s="208" t="s">
        <v>1130</v>
      </c>
      <c r="C265" s="212" t="s">
        <v>1325</v>
      </c>
      <c r="D265" s="270"/>
      <c r="E265" s="208" t="s">
        <v>1100</v>
      </c>
      <c r="F265" s="208" t="s">
        <v>745</v>
      </c>
      <c r="G265" s="208" t="s">
        <v>13320</v>
      </c>
      <c r="H265" s="209">
        <v>0</v>
      </c>
      <c r="I265" s="210" t="s">
        <v>1694</v>
      </c>
      <c r="J265" s="210" t="s">
        <v>13701</v>
      </c>
      <c r="K265" s="260"/>
      <c r="L265" s="260"/>
      <c r="M265" s="260"/>
      <c r="N265" s="260"/>
      <c r="O265" s="260"/>
      <c r="P265" s="211"/>
      <c r="Q265" s="261"/>
      <c r="R265" s="208" t="s">
        <v>1325</v>
      </c>
      <c r="S265" s="215" t="str">
        <f t="shared" ca="1" si="20"/>
        <v>CN</v>
      </c>
      <c r="T265" s="215" t="str">
        <f ca="1">IF(B265="","",IF(ISERROR(MATCH($J265,[1]SorP!$B$1:$B$6230,0)),"",INDIRECT("'SorP'!$A$"&amp;MATCH($J265,[1]SorP!$B$1:$B$6230,0))))</f>
        <v>CN-SX</v>
      </c>
      <c r="U265" s="231"/>
      <c r="V265" s="262">
        <f>IF(C265="",NA(),MATCH($B265&amp;$C265,'[1]Smelter Look-up'!$J:$J,0))</f>
        <v>310</v>
      </c>
      <c r="W265" s="263"/>
      <c r="X265" s="263">
        <f t="shared" si="21"/>
        <v>0</v>
      </c>
      <c r="Y265" s="263"/>
      <c r="Z265" s="263"/>
      <c r="AB265" s="265" t="str">
        <f t="shared" si="22"/>
        <v>GoldZhongyuan Gold Smelter of Zhongjin Gold Corporation</v>
      </c>
    </row>
    <row r="266" spans="1:28" s="264" customFormat="1" ht="89.25">
      <c r="A266" s="207" t="s">
        <v>746</v>
      </c>
      <c r="B266" s="208" t="s">
        <v>1130</v>
      </c>
      <c r="C266" s="212" t="s">
        <v>2520</v>
      </c>
      <c r="D266" s="270"/>
      <c r="E266" s="208" t="s">
        <v>1100</v>
      </c>
      <c r="F266" s="208" t="s">
        <v>746</v>
      </c>
      <c r="G266" s="208" t="s">
        <v>13320</v>
      </c>
      <c r="H266" s="209">
        <v>0</v>
      </c>
      <c r="I266" s="210" t="s">
        <v>1697</v>
      </c>
      <c r="J266" s="210" t="s">
        <v>13698</v>
      </c>
      <c r="K266" s="260"/>
      <c r="L266" s="260"/>
      <c r="M266" s="260"/>
      <c r="N266" s="260"/>
      <c r="O266" s="260"/>
      <c r="P266" s="211"/>
      <c r="Q266" s="261"/>
      <c r="R266" s="208" t="s">
        <v>2520</v>
      </c>
      <c r="S266" s="215" t="str">
        <f t="shared" ca="1" si="20"/>
        <v>CN</v>
      </c>
      <c r="T266" s="215" t="str">
        <f ca="1">IF(B266="","",IF(ISERROR(MATCH($J266,[1]SorP!$B$1:$B$6230,0)),"",INDIRECT("'SorP'!$A$"&amp;MATCH($J266,[1]SorP!$B$1:$B$6230,0))))</f>
        <v>CN-SC</v>
      </c>
      <c r="U266" s="231"/>
      <c r="V266" s="262">
        <f>IF(C266="",NA(),MATCH($B266&amp;$C266,'[1]Smelter Look-up'!$J:$J,0))</f>
        <v>88</v>
      </c>
      <c r="W266" s="263"/>
      <c r="X266" s="263">
        <f t="shared" si="21"/>
        <v>0</v>
      </c>
      <c r="Y266" s="263"/>
      <c r="Z266" s="263"/>
      <c r="AB266" s="265" t="str">
        <f t="shared" si="22"/>
        <v>GoldGold Refinery of Zijin Mining Group Co., Ltd.</v>
      </c>
    </row>
    <row r="267" spans="1:28" s="264" customFormat="1" ht="63.75">
      <c r="A267" s="207" t="s">
        <v>147</v>
      </c>
      <c r="B267" s="208" t="s">
        <v>1130</v>
      </c>
      <c r="C267" s="212" t="s">
        <v>146</v>
      </c>
      <c r="D267" s="270"/>
      <c r="E267" s="208" t="s">
        <v>888</v>
      </c>
      <c r="F267" s="208" t="s">
        <v>147</v>
      </c>
      <c r="G267" s="208" t="s">
        <v>13320</v>
      </c>
      <c r="H267" s="209">
        <v>0</v>
      </c>
      <c r="I267" s="210" t="s">
        <v>12486</v>
      </c>
      <c r="J267" s="210" t="s">
        <v>11134</v>
      </c>
      <c r="K267" s="260"/>
      <c r="L267" s="260"/>
      <c r="M267" s="260"/>
      <c r="N267" s="260"/>
      <c r="O267" s="260"/>
      <c r="P267" s="211"/>
      <c r="Q267" s="261"/>
      <c r="R267" s="208" t="s">
        <v>146</v>
      </c>
      <c r="S267" s="215" t="str">
        <f t="shared" ca="1" si="20"/>
        <v>TH</v>
      </c>
      <c r="T267" s="215" t="str">
        <f ca="1">IF(B267="","",IF(ISERROR(MATCH($J267,[1]SorP!$B$1:$B$6230,0)),"",INDIRECT("'SorP'!$A$"&amp;MATCH($J267,[1]SorP!$B$1:$B$6230,0))))</f>
        <v>TH-10</v>
      </c>
      <c r="U267" s="231"/>
      <c r="V267" s="262">
        <f>IF(C267="",NA(),MATCH($B267&amp;$C267,'[1]Smelter Look-up'!$J:$J,0))</f>
        <v>285</v>
      </c>
      <c r="W267" s="263"/>
      <c r="X267" s="263">
        <f t="shared" si="21"/>
        <v>0</v>
      </c>
      <c r="Y267" s="263"/>
      <c r="Z267" s="263"/>
      <c r="AB267" s="265" t="str">
        <f t="shared" si="22"/>
        <v>GoldUmicore Precious Metals Thailand</v>
      </c>
    </row>
    <row r="268" spans="1:28" s="264" customFormat="1" ht="51">
      <c r="A268" s="207" t="s">
        <v>1702</v>
      </c>
      <c r="B268" s="208" t="s">
        <v>1130</v>
      </c>
      <c r="C268" s="212" t="s">
        <v>1701</v>
      </c>
      <c r="D268" s="270"/>
      <c r="E268" s="208" t="s">
        <v>2456</v>
      </c>
      <c r="F268" s="208" t="s">
        <v>1702</v>
      </c>
      <c r="G268" s="208" t="s">
        <v>13320</v>
      </c>
      <c r="H268" s="209">
        <v>0</v>
      </c>
      <c r="I268" s="210" t="s">
        <v>1545</v>
      </c>
      <c r="J268" s="210" t="s">
        <v>1546</v>
      </c>
      <c r="K268" s="260"/>
      <c r="L268" s="260"/>
      <c r="M268" s="260"/>
      <c r="N268" s="260"/>
      <c r="O268" s="260"/>
      <c r="P268" s="211"/>
      <c r="Q268" s="261"/>
      <c r="R268" s="208" t="s">
        <v>1701</v>
      </c>
      <c r="S268" s="215" t="str">
        <f t="shared" ca="1" si="20"/>
        <v>US</v>
      </c>
      <c r="T268" s="215" t="str">
        <f ca="1">IF(B268="","",IF(ISERROR(MATCH($J268,[1]SorP!$B$1:$B$6230,0)),"",INDIRECT("'SorP'!$A$"&amp;MATCH($J268,[1]SorP!$B$1:$B$6230,0))))</f>
        <v>US-CO</v>
      </c>
      <c r="U268" s="231"/>
      <c r="V268" s="262">
        <f>IF(C268="",NA(),MATCH($B268&amp;$C268,'[1]Smelter Look-up'!$J:$J,0))</f>
        <v>85</v>
      </c>
      <c r="W268" s="263"/>
      <c r="X268" s="263">
        <f t="shared" si="21"/>
        <v>0</v>
      </c>
      <c r="Y268" s="263"/>
      <c r="Z268" s="263"/>
      <c r="AB268" s="265" t="str">
        <f t="shared" si="22"/>
        <v>GoldGeib Refining Corporation</v>
      </c>
    </row>
    <row r="269" spans="1:28" s="264" customFormat="1" ht="76.5">
      <c r="A269" s="207" t="s">
        <v>1391</v>
      </c>
      <c r="B269" s="208" t="s">
        <v>1130</v>
      </c>
      <c r="C269" s="212" t="s">
        <v>2186</v>
      </c>
      <c r="D269" s="270"/>
      <c r="E269" s="208" t="s">
        <v>1106</v>
      </c>
      <c r="F269" s="208" t="s">
        <v>1391</v>
      </c>
      <c r="G269" s="208" t="s">
        <v>13320</v>
      </c>
      <c r="H269" s="209">
        <v>0</v>
      </c>
      <c r="I269" s="210" t="s">
        <v>1703</v>
      </c>
      <c r="J269" s="210" t="s">
        <v>1704</v>
      </c>
      <c r="K269" s="260"/>
      <c r="L269" s="260"/>
      <c r="M269" s="260"/>
      <c r="N269" s="260"/>
      <c r="O269" s="260"/>
      <c r="P269" s="211"/>
      <c r="Q269" s="261"/>
      <c r="R269" s="208" t="s">
        <v>2186</v>
      </c>
      <c r="S269" s="215" t="str">
        <f t="shared" ca="1" si="20"/>
        <v>IN</v>
      </c>
      <c r="T269" s="215" t="str">
        <f ca="1">IF(B269="","",IF(ISERROR(MATCH($J269,[1]SorP!$B$1:$B$6230,0)),"",INDIRECT("'SorP'!$A$"&amp;MATCH($J269,[1]SorP!$B$1:$B$6230,0))))</f>
        <v>IN-CT</v>
      </c>
      <c r="U269" s="231"/>
      <c r="V269" s="262">
        <f>IF(C269="",NA(),MATCH($B269&amp;$C269,'[1]Smelter Look-up'!$J:$J,0))</f>
        <v>180</v>
      </c>
      <c r="W269" s="263"/>
      <c r="X269" s="263">
        <f t="shared" si="21"/>
        <v>0</v>
      </c>
      <c r="Y269" s="263"/>
      <c r="Z269" s="263"/>
      <c r="AB269" s="265" t="str">
        <f t="shared" si="22"/>
        <v>GoldMMTC-PAMP India Pvt., Ltd.</v>
      </c>
    </row>
    <row r="270" spans="1:28" s="264" customFormat="1" ht="63.75">
      <c r="A270" s="207" t="s">
        <v>1394</v>
      </c>
      <c r="B270" s="208" t="s">
        <v>1130</v>
      </c>
      <c r="C270" s="212" t="s">
        <v>1393</v>
      </c>
      <c r="D270" s="270"/>
      <c r="E270" s="208" t="s">
        <v>2455</v>
      </c>
      <c r="F270" s="208" t="s">
        <v>1394</v>
      </c>
      <c r="G270" s="208" t="s">
        <v>13320</v>
      </c>
      <c r="H270" s="209">
        <v>0</v>
      </c>
      <c r="I270" s="210" t="s">
        <v>1709</v>
      </c>
      <c r="J270" s="210" t="s">
        <v>1710</v>
      </c>
      <c r="K270" s="260"/>
      <c r="L270" s="260"/>
      <c r="M270" s="260"/>
      <c r="N270" s="260"/>
      <c r="O270" s="260"/>
      <c r="P270" s="211"/>
      <c r="Q270" s="261"/>
      <c r="R270" s="208" t="s">
        <v>1393</v>
      </c>
      <c r="S270" s="215" t="str">
        <f t="shared" ca="1" si="20"/>
        <v>TW</v>
      </c>
      <c r="T270" s="215" t="str">
        <f ca="1">IF(B270="","",IF(ISERROR(MATCH($J270,[1]SorP!$B$1:$B$6230,0)),"",INDIRECT("'SorP'!$A$"&amp;MATCH($J270,[1]SorP!$B$1:$B$6230,0))))</f>
        <v>TW-NWT</v>
      </c>
      <c r="U270" s="231"/>
      <c r="V270" s="262">
        <f>IF(C270="",NA(),MATCH($B270&amp;$C270,'[1]Smelter Look-up'!$J:$J,0))</f>
        <v>249</v>
      </c>
      <c r="W270" s="263"/>
      <c r="X270" s="263">
        <f t="shared" si="21"/>
        <v>0</v>
      </c>
      <c r="Y270" s="263"/>
      <c r="Z270" s="263"/>
      <c r="AB270" s="265" t="str">
        <f t="shared" si="22"/>
        <v>GoldSingway Technology Co., Ltd.</v>
      </c>
    </row>
    <row r="271" spans="1:28" s="264" customFormat="1" ht="51">
      <c r="A271" s="207" t="s">
        <v>1715</v>
      </c>
      <c r="B271" s="208" t="s">
        <v>1130</v>
      </c>
      <c r="C271" s="212" t="s">
        <v>1714</v>
      </c>
      <c r="D271" s="270"/>
      <c r="E271" s="208" t="s">
        <v>1092</v>
      </c>
      <c r="F271" s="208" t="s">
        <v>1715</v>
      </c>
      <c r="G271" s="208" t="s">
        <v>13320</v>
      </c>
      <c r="H271" s="209">
        <v>0</v>
      </c>
      <c r="I271" s="210" t="s">
        <v>1713</v>
      </c>
      <c r="J271" s="210" t="s">
        <v>2597</v>
      </c>
      <c r="K271" s="260"/>
      <c r="L271" s="260"/>
      <c r="M271" s="260"/>
      <c r="N271" s="260"/>
      <c r="O271" s="260"/>
      <c r="P271" s="211"/>
      <c r="Q271" s="261"/>
      <c r="R271" s="208" t="s">
        <v>1714</v>
      </c>
      <c r="S271" s="215" t="str">
        <f t="shared" ca="1" si="20"/>
        <v>AE</v>
      </c>
      <c r="T271" s="215" t="str">
        <f ca="1">IF(B271="","",IF(ISERROR(MATCH($J271,[1]SorP!$B$1:$B$6230,0)),"",INDIRECT("'SorP'!$A$"&amp;MATCH($J271,[1]SorP!$B$1:$B$6230,0))))</f>
        <v>AE-FU</v>
      </c>
      <c r="U271" s="231"/>
      <c r="V271" s="262">
        <f>IF(C271="",NA(),MATCH($B271&amp;$C271,'[1]Smelter Look-up'!$J:$J,0))</f>
        <v>78</v>
      </c>
      <c r="W271" s="263"/>
      <c r="X271" s="263">
        <f t="shared" si="21"/>
        <v>0</v>
      </c>
      <c r="Y271" s="263"/>
      <c r="Z271" s="263"/>
      <c r="AB271" s="265" t="str">
        <f t="shared" si="22"/>
        <v>GoldEmirates Gold DMCC</v>
      </c>
    </row>
    <row r="272" spans="1:28" s="264" customFormat="1" ht="25.5">
      <c r="A272" s="207" t="s">
        <v>1721</v>
      </c>
      <c r="B272" s="208" t="s">
        <v>1130</v>
      </c>
      <c r="C272" s="212" t="s">
        <v>2232</v>
      </c>
      <c r="D272" s="270"/>
      <c r="E272" s="208" t="s">
        <v>1107</v>
      </c>
      <c r="F272" s="208" t="s">
        <v>1721</v>
      </c>
      <c r="G272" s="208" t="s">
        <v>13320</v>
      </c>
      <c r="H272" s="209">
        <v>0</v>
      </c>
      <c r="I272" s="210" t="s">
        <v>1722</v>
      </c>
      <c r="J272" s="210" t="s">
        <v>6521</v>
      </c>
      <c r="K272" s="260"/>
      <c r="L272" s="260"/>
      <c r="M272" s="260"/>
      <c r="N272" s="260"/>
      <c r="O272" s="260"/>
      <c r="P272" s="211"/>
      <c r="Q272" s="261"/>
      <c r="R272" s="208" t="s">
        <v>2232</v>
      </c>
      <c r="S272" s="215" t="str">
        <f t="shared" ca="1" si="20"/>
        <v>IT</v>
      </c>
      <c r="T272" s="215" t="str">
        <f ca="1">IF(B272="","",IF(ISERROR(MATCH($J272,[1]SorP!$B$1:$B$6230,0)),"",INDIRECT("'SorP'!$A$"&amp;MATCH($J272,[1]SorP!$B$1:$B$6230,0))))</f>
        <v>IT-TA</v>
      </c>
      <c r="U272" s="231"/>
      <c r="V272" s="262">
        <f>IF(C272="",NA(),MATCH($B272&amp;$C272,'[1]Smelter Look-up'!$J:$J,0))</f>
        <v>262</v>
      </c>
      <c r="W272" s="263"/>
      <c r="X272" s="263">
        <f t="shared" si="21"/>
        <v>0</v>
      </c>
      <c r="Y272" s="263"/>
      <c r="Z272" s="263"/>
      <c r="AB272" s="265" t="str">
        <f t="shared" si="22"/>
        <v>GoldT.C.A S.p.A</v>
      </c>
    </row>
    <row r="273" spans="1:28" s="264" customFormat="1" ht="51">
      <c r="A273" s="207" t="s">
        <v>1723</v>
      </c>
      <c r="B273" s="208" t="s">
        <v>1130</v>
      </c>
      <c r="C273" s="212" t="s">
        <v>2324</v>
      </c>
      <c r="D273" s="270"/>
      <c r="E273" s="208" t="s">
        <v>1111</v>
      </c>
      <c r="F273" s="208" t="s">
        <v>1723</v>
      </c>
      <c r="G273" s="208" t="s">
        <v>13320</v>
      </c>
      <c r="H273" s="209">
        <v>0</v>
      </c>
      <c r="I273" s="210" t="s">
        <v>1724</v>
      </c>
      <c r="J273" s="210" t="s">
        <v>12956</v>
      </c>
      <c r="K273" s="260"/>
      <c r="L273" s="260"/>
      <c r="M273" s="260"/>
      <c r="N273" s="260"/>
      <c r="O273" s="260"/>
      <c r="P273" s="211"/>
      <c r="Q273" s="261"/>
      <c r="R273" s="208" t="s">
        <v>2324</v>
      </c>
      <c r="S273" s="215" t="str">
        <f t="shared" ca="1" si="20"/>
        <v>KR</v>
      </c>
      <c r="T273" s="215" t="str">
        <f ca="1">IF(B273="","",IF(ISERROR(MATCH($J273,[1]SorP!$B$1:$B$6230,0)),"",INDIRECT("'SorP'!$A$"&amp;MATCH($J273,[1]SorP!$B$1:$B$6230,0))))</f>
        <v>KZ-AKM</v>
      </c>
      <c r="U273" s="231"/>
      <c r="V273" s="262">
        <f>IF(C273="",NA(),MATCH($B273&amp;$C273,'[1]Smelter Look-up'!$J:$J,0))</f>
        <v>140</v>
      </c>
      <c r="W273" s="263"/>
      <c r="X273" s="263">
        <f t="shared" si="21"/>
        <v>0</v>
      </c>
      <c r="Y273" s="263"/>
      <c r="Z273" s="263"/>
      <c r="AB273" s="265" t="str">
        <f t="shared" si="22"/>
        <v>GoldKorea Zinc Co., Ltd.</v>
      </c>
    </row>
    <row r="274" spans="1:28" s="264" customFormat="1" ht="38.25">
      <c r="A274" s="207" t="s">
        <v>2533</v>
      </c>
      <c r="B274" s="208" t="s">
        <v>1130</v>
      </c>
      <c r="C274" s="212" t="s">
        <v>2532</v>
      </c>
      <c r="D274" s="270"/>
      <c r="E274" s="208" t="s">
        <v>1096</v>
      </c>
      <c r="F274" s="208" t="s">
        <v>2533</v>
      </c>
      <c r="G274" s="208" t="s">
        <v>13320</v>
      </c>
      <c r="H274" s="209">
        <v>0</v>
      </c>
      <c r="I274" s="210" t="s">
        <v>2534</v>
      </c>
      <c r="J274" s="210" t="s">
        <v>1682</v>
      </c>
      <c r="K274" s="260"/>
      <c r="L274" s="260"/>
      <c r="M274" s="260"/>
      <c r="N274" s="260"/>
      <c r="O274" s="260"/>
      <c r="P274" s="211"/>
      <c r="Q274" s="261"/>
      <c r="R274" s="208" t="s">
        <v>2532</v>
      </c>
      <c r="S274" s="215" t="str">
        <f t="shared" ca="1" si="20"/>
        <v>BR</v>
      </c>
      <c r="T274" s="215" t="str">
        <f ca="1">IF(B274="","",IF(ISERROR(MATCH($J274,[1]SorP!$B$1:$B$6230,0)),"",INDIRECT("'SorP'!$A$"&amp;MATCH($J274,[1]SorP!$B$1:$B$6230,0))))</f>
        <v>BR-RN</v>
      </c>
      <c r="U274" s="231"/>
      <c r="V274" s="262">
        <f>IF(C274="",NA(),MATCH($B274&amp;$C274,'[1]Smelter Look-up'!$J:$J,0))</f>
        <v>158</v>
      </c>
      <c r="W274" s="263"/>
      <c r="X274" s="263">
        <f t="shared" si="21"/>
        <v>0</v>
      </c>
      <c r="Y274" s="263"/>
      <c r="Z274" s="263"/>
      <c r="AB274" s="265" t="str">
        <f t="shared" si="22"/>
        <v>GoldMarsam Metals</v>
      </c>
    </row>
    <row r="275" spans="1:28" s="264" customFormat="1" ht="25.5">
      <c r="A275" s="207" t="s">
        <v>2276</v>
      </c>
      <c r="B275" s="208" t="s">
        <v>1130</v>
      </c>
      <c r="C275" s="212" t="s">
        <v>2275</v>
      </c>
      <c r="D275" s="270"/>
      <c r="E275" s="208" t="s">
        <v>1104</v>
      </c>
      <c r="F275" s="208" t="s">
        <v>2276</v>
      </c>
      <c r="G275" s="208" t="s">
        <v>13320</v>
      </c>
      <c r="H275" s="209">
        <v>0</v>
      </c>
      <c r="I275" s="210" t="s">
        <v>2277</v>
      </c>
      <c r="J275" s="210" t="s">
        <v>4918</v>
      </c>
      <c r="K275" s="260"/>
      <c r="L275" s="260"/>
      <c r="M275" s="260"/>
      <c r="N275" s="260"/>
      <c r="O275" s="260"/>
      <c r="P275" s="211"/>
      <c r="Q275" s="261"/>
      <c r="R275" s="208" t="s">
        <v>2275</v>
      </c>
      <c r="S275" s="215" t="str">
        <f t="shared" ca="1" si="20"/>
        <v>FR</v>
      </c>
      <c r="T275" s="215" t="str">
        <f ca="1">IF(B275="","",IF(ISERROR(MATCH($J275,[1]SorP!$B$1:$B$6230,0)),"",INDIRECT("'SorP'!$A$"&amp;MATCH($J275,[1]SorP!$B$1:$B$6230,0))))</f>
        <v>FR-77</v>
      </c>
      <c r="U275" s="231"/>
      <c r="V275" s="262">
        <f>IF(C275="",NA(),MATCH($B275&amp;$C275,'[1]Smelter Look-up'!$J:$J,0))</f>
        <v>216</v>
      </c>
      <c r="W275" s="263"/>
      <c r="X275" s="263">
        <f t="shared" si="21"/>
        <v>0</v>
      </c>
      <c r="Y275" s="263"/>
      <c r="Z275" s="263"/>
      <c r="AB275" s="265" t="str">
        <f t="shared" si="22"/>
        <v>GoldSAAMP</v>
      </c>
    </row>
    <row r="276" spans="1:28" s="264" customFormat="1" ht="25.5">
      <c r="A276" s="207" t="s">
        <v>2527</v>
      </c>
      <c r="B276" s="208" t="s">
        <v>1130</v>
      </c>
      <c r="C276" s="212" t="s">
        <v>2526</v>
      </c>
      <c r="D276" s="270"/>
      <c r="E276" s="208" t="s">
        <v>1107</v>
      </c>
      <c r="F276" s="208" t="s">
        <v>2527</v>
      </c>
      <c r="G276" s="208" t="s">
        <v>13320</v>
      </c>
      <c r="H276" s="209">
        <v>0</v>
      </c>
      <c r="I276" s="210" t="s">
        <v>1576</v>
      </c>
      <c r="J276" s="210" t="s">
        <v>6521</v>
      </c>
      <c r="K276" s="260"/>
      <c r="L276" s="260"/>
      <c r="M276" s="260"/>
      <c r="N276" s="260"/>
      <c r="O276" s="260"/>
      <c r="P276" s="211"/>
      <c r="Q276" s="261"/>
      <c r="R276" s="208" t="s">
        <v>2526</v>
      </c>
      <c r="S276" s="215" t="str">
        <f t="shared" ca="1" si="20"/>
        <v>IT</v>
      </c>
      <c r="T276" s="215" t="str">
        <f ca="1">IF(B276="","",IF(ISERROR(MATCH($J276,[1]SorP!$B$1:$B$6230,0)),"",INDIRECT("'SorP'!$A$"&amp;MATCH($J276,[1]SorP!$B$1:$B$6230,0))))</f>
        <v>IT-TA</v>
      </c>
      <c r="U276" s="231"/>
      <c r="V276" s="262">
        <f>IF(C276="",NA(),MATCH($B276&amp;$C276,'[1]Smelter Look-up'!$J:$J,0))</f>
        <v>116</v>
      </c>
      <c r="W276" s="263"/>
      <c r="X276" s="263">
        <f t="shared" si="21"/>
        <v>0</v>
      </c>
      <c r="Y276" s="263"/>
      <c r="Z276" s="263"/>
      <c r="AB276" s="265" t="str">
        <f t="shared" si="22"/>
        <v>GoldItalpreziosi</v>
      </c>
    </row>
    <row r="277" spans="1:28" s="264" customFormat="1" ht="63.75">
      <c r="A277" s="207" t="s">
        <v>2220</v>
      </c>
      <c r="B277" s="208" t="s">
        <v>1130</v>
      </c>
      <c r="C277" s="212" t="s">
        <v>2217</v>
      </c>
      <c r="D277" s="270"/>
      <c r="E277" s="208" t="s">
        <v>1101</v>
      </c>
      <c r="F277" s="208" t="s">
        <v>2220</v>
      </c>
      <c r="G277" s="208" t="s">
        <v>13320</v>
      </c>
      <c r="H277" s="209">
        <v>0</v>
      </c>
      <c r="I277" s="210" t="s">
        <v>1783</v>
      </c>
      <c r="J277" s="210" t="s">
        <v>4257</v>
      </c>
      <c r="K277" s="260"/>
      <c r="L277" s="260"/>
      <c r="M277" s="260"/>
      <c r="N277" s="260"/>
      <c r="O277" s="260"/>
      <c r="P277" s="211"/>
      <c r="Q277" s="261"/>
      <c r="R277" s="208" t="s">
        <v>2217</v>
      </c>
      <c r="S277" s="215" t="str">
        <f t="shared" ca="1" si="20"/>
        <v>DE</v>
      </c>
      <c r="T277" s="215" t="str">
        <f ca="1">IF(B277="","",IF(ISERROR(MATCH($J277,[1]SorP!$B$1:$B$6230,0)),"",INDIRECT("'SorP'!$A$"&amp;MATCH($J277,[1]SorP!$B$1:$B$6230,0))))</f>
        <v>DE-BE</v>
      </c>
      <c r="U277" s="231"/>
      <c r="V277" s="262">
        <f>IF(C277="",NA(),MATCH($B277&amp;$C277,'[1]Smelter Look-up'!$J:$J,0))</f>
        <v>226</v>
      </c>
      <c r="W277" s="263"/>
      <c r="X277" s="263">
        <f t="shared" si="21"/>
        <v>0</v>
      </c>
      <c r="Y277" s="263"/>
      <c r="Z277" s="263"/>
      <c r="AB277" s="265" t="str">
        <f t="shared" si="22"/>
        <v>GoldSAXONIA Edelmetalle GmbH</v>
      </c>
    </row>
    <row r="278" spans="1:28" s="264" customFormat="1" ht="63.75">
      <c r="A278" s="207" t="s">
        <v>2221</v>
      </c>
      <c r="B278" s="208" t="s">
        <v>1130</v>
      </c>
      <c r="C278" s="212" t="s">
        <v>2218</v>
      </c>
      <c r="D278" s="270"/>
      <c r="E278" s="208" t="s">
        <v>1101</v>
      </c>
      <c r="F278" s="208" t="s">
        <v>2221</v>
      </c>
      <c r="G278" s="208" t="s">
        <v>13320</v>
      </c>
      <c r="H278" s="209">
        <v>0</v>
      </c>
      <c r="I278" s="210" t="s">
        <v>1549</v>
      </c>
      <c r="J278" s="210" t="s">
        <v>1550</v>
      </c>
      <c r="K278" s="260"/>
      <c r="L278" s="260"/>
      <c r="M278" s="260"/>
      <c r="N278" s="260"/>
      <c r="O278" s="260"/>
      <c r="P278" s="211"/>
      <c r="Q278" s="261"/>
      <c r="R278" s="208" t="s">
        <v>2218</v>
      </c>
      <c r="S278" s="215" t="str">
        <f t="shared" ca="1" si="20"/>
        <v>DE</v>
      </c>
      <c r="T278" s="215" t="str">
        <f ca="1">IF(B278="","",IF(ISERROR(MATCH($J278,[1]SorP!$B$1:$B$6230,0)),"",INDIRECT("'SorP'!$A$"&amp;MATCH($J278,[1]SorP!$B$1:$B$6230,0))))</f>
        <v>DE-BW</v>
      </c>
      <c r="U278" s="231"/>
      <c r="V278" s="262">
        <f>IF(C278="",NA(),MATCH($B278&amp;$C278,'[1]Smelter Look-up'!$J:$J,0))</f>
        <v>292</v>
      </c>
      <c r="W278" s="263"/>
      <c r="X278" s="263">
        <f t="shared" si="21"/>
        <v>0</v>
      </c>
      <c r="Y278" s="263"/>
      <c r="Z278" s="263"/>
      <c r="AB278" s="265" t="str">
        <f t="shared" si="22"/>
        <v>GoldWIELAND Edelmetalle GmbH</v>
      </c>
    </row>
    <row r="279" spans="1:28" s="264" customFormat="1" ht="127.5">
      <c r="A279" s="207" t="s">
        <v>2222</v>
      </c>
      <c r="B279" s="208" t="s">
        <v>1130</v>
      </c>
      <c r="C279" s="212" t="s">
        <v>12514</v>
      </c>
      <c r="D279" s="270"/>
      <c r="E279" s="208" t="s">
        <v>1094</v>
      </c>
      <c r="F279" s="208" t="s">
        <v>2222</v>
      </c>
      <c r="G279" s="208" t="s">
        <v>13320</v>
      </c>
      <c r="H279" s="209">
        <v>0</v>
      </c>
      <c r="I279" s="210" t="s">
        <v>2223</v>
      </c>
      <c r="J279" s="210" t="s">
        <v>2828</v>
      </c>
      <c r="K279" s="260"/>
      <c r="L279" s="260"/>
      <c r="M279" s="260"/>
      <c r="N279" s="260"/>
      <c r="O279" s="260"/>
      <c r="P279" s="211"/>
      <c r="Q279" s="261"/>
      <c r="R279" s="208" t="s">
        <v>12514</v>
      </c>
      <c r="S279" s="215" t="str">
        <f t="shared" ca="1" si="20"/>
        <v>AT</v>
      </c>
      <c r="T279" s="215" t="str">
        <f ca="1">IF(B279="","",IF(ISERROR(MATCH($J279,[1]SorP!$B$1:$B$6230,0)),"",INDIRECT("'SorP'!$A$"&amp;MATCH($J279,[1]SorP!$B$1:$B$6230,0))))</f>
        <v>AT-1</v>
      </c>
      <c r="U279" s="231"/>
      <c r="V279" s="262">
        <f>IF(C279="",NA(),MATCH($B279&amp;$C279,'[1]Smelter Look-up'!$J:$J,0))</f>
        <v>191</v>
      </c>
      <c r="W279" s="263"/>
      <c r="X279" s="263">
        <f t="shared" si="21"/>
        <v>0</v>
      </c>
      <c r="Y279" s="263"/>
      <c r="Z279" s="263"/>
      <c r="AB279" s="265" t="str">
        <f t="shared" si="22"/>
        <v>GoldOgussa Osterreichische Gold- und Silber-Scheideanstalt GmbH</v>
      </c>
    </row>
    <row r="280" spans="1:28" s="264" customFormat="1" ht="51">
      <c r="A280" s="207" t="s">
        <v>2309</v>
      </c>
      <c r="B280" s="208" t="s">
        <v>1130</v>
      </c>
      <c r="C280" s="212" t="s">
        <v>2308</v>
      </c>
      <c r="D280" s="270"/>
      <c r="E280" s="208" t="s">
        <v>893</v>
      </c>
      <c r="F280" s="208" t="s">
        <v>2309</v>
      </c>
      <c r="G280" s="208" t="s">
        <v>13320</v>
      </c>
      <c r="H280" s="209">
        <v>0</v>
      </c>
      <c r="I280" s="210" t="s">
        <v>2310</v>
      </c>
      <c r="J280" s="210" t="s">
        <v>1652</v>
      </c>
      <c r="K280" s="260"/>
      <c r="L280" s="260"/>
      <c r="M280" s="260"/>
      <c r="N280" s="260"/>
      <c r="O280" s="260"/>
      <c r="P280" s="211"/>
      <c r="Q280" s="261"/>
      <c r="R280" s="208" t="s">
        <v>2308</v>
      </c>
      <c r="S280" s="215" t="str">
        <f t="shared" ca="1" si="20"/>
        <v>ZA</v>
      </c>
      <c r="T280" s="215" t="str">
        <f ca="1">IF(B280="","",IF(ISERROR(MATCH($J280,[1]SorP!$B$1:$B$6230,0)),"",INDIRECT("'SorP'!$A$"&amp;MATCH($J280,[1]SorP!$B$1:$B$6230,0))))</f>
        <v>ZA-KZN</v>
      </c>
      <c r="U280" s="231"/>
      <c r="V280" s="262">
        <f>IF(C280="",NA(),MATCH($B280&amp;$C280,'[1]Smelter Look-up'!$J:$J,0))</f>
        <v>32</v>
      </c>
      <c r="W280" s="263"/>
      <c r="X280" s="263">
        <f t="shared" si="21"/>
        <v>0</v>
      </c>
      <c r="Y280" s="263"/>
      <c r="Z280" s="263"/>
      <c r="AB280" s="265" t="str">
        <f t="shared" si="22"/>
        <v>GoldAU Traders and Refiners</v>
      </c>
    </row>
    <row r="281" spans="1:28" s="264" customFormat="1" ht="63.75">
      <c r="A281" s="207" t="s">
        <v>2476</v>
      </c>
      <c r="B281" s="208" t="s">
        <v>1130</v>
      </c>
      <c r="C281" s="212" t="s">
        <v>13005</v>
      </c>
      <c r="D281" s="270"/>
      <c r="E281" s="208" t="s">
        <v>1111</v>
      </c>
      <c r="F281" s="208" t="s">
        <v>2476</v>
      </c>
      <c r="G281" s="208" t="s">
        <v>13320</v>
      </c>
      <c r="H281" s="209">
        <v>0</v>
      </c>
      <c r="I281" s="210" t="s">
        <v>13020</v>
      </c>
      <c r="J281" s="210" t="s">
        <v>12953</v>
      </c>
      <c r="K281" s="260"/>
      <c r="L281" s="260"/>
      <c r="M281" s="260"/>
      <c r="N281" s="260"/>
      <c r="O281" s="260"/>
      <c r="P281" s="211"/>
      <c r="Q281" s="261"/>
      <c r="R281" s="208" t="s">
        <v>13005</v>
      </c>
      <c r="S281" s="215" t="str">
        <f t="shared" ca="1" si="20"/>
        <v>KR</v>
      </c>
      <c r="T281" s="215" t="str">
        <f ca="1">IF(B281="","",IF(ISERROR(MATCH($J281,[1]SorP!$B$1:$B$6230,0)),"",INDIRECT("'SorP'!$A$"&amp;MATCH($J281,[1]SorP!$B$1:$B$6230,0))))</f>
        <v>KW-KU</v>
      </c>
      <c r="U281" s="231"/>
      <c r="V281" s="262">
        <f>IF(C281="",NA(),MATCH($B281&amp;$C281,'[1]Smelter Look-up'!$J:$J,0))</f>
        <v>260</v>
      </c>
      <c r="W281" s="263"/>
      <c r="X281" s="263">
        <f t="shared" si="21"/>
        <v>0</v>
      </c>
      <c r="Y281" s="263"/>
      <c r="Z281" s="263"/>
      <c r="AB281" s="265" t="str">
        <f t="shared" si="22"/>
        <v>GoldSungEel HiMetal Co., Ltd.</v>
      </c>
    </row>
    <row r="282" spans="1:28" s="264" customFormat="1" ht="89.25">
      <c r="A282" s="207" t="s">
        <v>2538</v>
      </c>
      <c r="B282" s="208" t="s">
        <v>1130</v>
      </c>
      <c r="C282" s="212" t="s">
        <v>2537</v>
      </c>
      <c r="D282" s="270"/>
      <c r="E282" s="208" t="s">
        <v>1099</v>
      </c>
      <c r="F282" s="208" t="s">
        <v>2538</v>
      </c>
      <c r="G282" s="208" t="s">
        <v>13320</v>
      </c>
      <c r="H282" s="209">
        <v>0</v>
      </c>
      <c r="I282" s="210" t="s">
        <v>2539</v>
      </c>
      <c r="J282" s="210" t="s">
        <v>2540</v>
      </c>
      <c r="K282" s="260"/>
      <c r="L282" s="260"/>
      <c r="M282" s="260"/>
      <c r="N282" s="260"/>
      <c r="O282" s="260"/>
      <c r="P282" s="211"/>
      <c r="Q282" s="261"/>
      <c r="R282" s="208" t="s">
        <v>2537</v>
      </c>
      <c r="S282" s="215" t="str">
        <f t="shared" ca="1" si="20"/>
        <v>CL</v>
      </c>
      <c r="T282" s="215" t="str">
        <f ca="1">IF(B282="","",IF(ISERROR(MATCH($J282,[1]SorP!$B$1:$B$6230,0)),"",INDIRECT("'SorP'!$A$"&amp;MATCH($J282,[1]SorP!$B$1:$B$6230,0))))</f>
        <v>CL-AP</v>
      </c>
      <c r="U282" s="231"/>
      <c r="V282" s="262">
        <f>IF(C282="",NA(),MATCH($B282&amp;$C282,'[1]Smelter Look-up'!$J:$J,0))</f>
        <v>203</v>
      </c>
      <c r="W282" s="263"/>
      <c r="X282" s="263">
        <f t="shared" si="21"/>
        <v>0</v>
      </c>
      <c r="Y282" s="263"/>
      <c r="Z282" s="263"/>
      <c r="AB282" s="265" t="str">
        <f t="shared" si="22"/>
        <v>GoldPlanta Recuperadora de Metales SpA</v>
      </c>
    </row>
    <row r="283" spans="1:28" s="264" customFormat="1" ht="38.25">
      <c r="A283" s="207" t="s">
        <v>2542</v>
      </c>
      <c r="B283" s="208" t="s">
        <v>1130</v>
      </c>
      <c r="C283" s="212" t="s">
        <v>2541</v>
      </c>
      <c r="D283" s="270"/>
      <c r="E283" s="208" t="s">
        <v>1107</v>
      </c>
      <c r="F283" s="208" t="s">
        <v>2542</v>
      </c>
      <c r="G283" s="208" t="s">
        <v>13320</v>
      </c>
      <c r="H283" s="209">
        <v>0</v>
      </c>
      <c r="I283" s="210" t="s">
        <v>1576</v>
      </c>
      <c r="J283" s="210" t="s">
        <v>6521</v>
      </c>
      <c r="K283" s="260"/>
      <c r="L283" s="260"/>
      <c r="M283" s="260"/>
      <c r="N283" s="260"/>
      <c r="O283" s="260"/>
      <c r="P283" s="211"/>
      <c r="Q283" s="261"/>
      <c r="R283" s="208" t="s">
        <v>2541</v>
      </c>
      <c r="S283" s="215" t="str">
        <f t="shared" ca="1" si="20"/>
        <v>IT</v>
      </c>
      <c r="T283" s="215" t="str">
        <f ca="1">IF(B283="","",IF(ISERROR(MATCH($J283,[1]SorP!$B$1:$B$6230,0)),"",INDIRECT("'SorP'!$A$"&amp;MATCH($J283,[1]SorP!$B$1:$B$6230,0))))</f>
        <v>IT-TA</v>
      </c>
      <c r="U283" s="231"/>
      <c r="V283" s="262">
        <f>IF(C283="",NA(),MATCH($B283&amp;$C283,'[1]Smelter Look-up'!$J:$J,0))</f>
        <v>218</v>
      </c>
      <c r="W283" s="263"/>
      <c r="X283" s="263">
        <f t="shared" si="21"/>
        <v>0</v>
      </c>
      <c r="Y283" s="263"/>
      <c r="Z283" s="263"/>
      <c r="AB283" s="265" t="str">
        <f t="shared" si="22"/>
        <v>GoldSafimet S.p.A</v>
      </c>
    </row>
    <row r="284" spans="1:28" s="264" customFormat="1" ht="63.75">
      <c r="A284" s="207" t="s">
        <v>15669</v>
      </c>
      <c r="B284" s="208" t="s">
        <v>1132</v>
      </c>
      <c r="C284" s="212" t="s">
        <v>2155</v>
      </c>
      <c r="D284" s="270"/>
      <c r="E284" s="208" t="s">
        <v>1108</v>
      </c>
      <c r="F284" s="208" t="s">
        <v>15669</v>
      </c>
      <c r="G284" s="208" t="s">
        <v>13320</v>
      </c>
      <c r="H284" s="209">
        <v>0</v>
      </c>
      <c r="I284" s="210" t="s">
        <v>1560</v>
      </c>
      <c r="J284" s="210" t="s">
        <v>1561</v>
      </c>
      <c r="K284" s="260"/>
      <c r="L284" s="260"/>
      <c r="M284" s="260"/>
      <c r="N284" s="260"/>
      <c r="O284" s="260"/>
      <c r="P284" s="211"/>
      <c r="Q284" s="261"/>
      <c r="R284" s="208" t="s">
        <v>2155</v>
      </c>
      <c r="S284" s="215" t="str">
        <f t="shared" ca="1" si="20"/>
        <v>JP</v>
      </c>
      <c r="T284" s="215" t="str">
        <f ca="1">IF(B284="","",IF(ISERROR(MATCH($J284,[1]SorP!$B$1:$B$6230,0)),"",INDIRECT("'SorP'!$A$"&amp;MATCH($J284,[1]SorP!$B$1:$B$6230,0))))</f>
        <v>JP-32</v>
      </c>
      <c r="U284" s="231"/>
      <c r="V284" s="262">
        <f>IF(C284="",NA(),MATCH($B284&amp;$C284,'[1]Smelter Look-up'!$J:$J,0))</f>
        <v>315</v>
      </c>
      <c r="W284" s="263"/>
      <c r="X284" s="263">
        <f t="shared" si="21"/>
        <v>0</v>
      </c>
      <c r="Y284" s="263"/>
      <c r="Z284" s="263"/>
      <c r="AB284" s="265" t="str">
        <f t="shared" si="22"/>
        <v>TantalumAsaka Riken Co., Ltd.</v>
      </c>
    </row>
    <row r="285" spans="1:28" s="264" customFormat="1" ht="114.75">
      <c r="A285" s="207" t="s">
        <v>747</v>
      </c>
      <c r="B285" s="208" t="s">
        <v>1132</v>
      </c>
      <c r="C285" s="212" t="s">
        <v>2</v>
      </c>
      <c r="D285" s="270"/>
      <c r="E285" s="208" t="s">
        <v>1100</v>
      </c>
      <c r="F285" s="208" t="s">
        <v>747</v>
      </c>
      <c r="G285" s="208" t="s">
        <v>13320</v>
      </c>
      <c r="H285" s="209">
        <v>0</v>
      </c>
      <c r="I285" s="210" t="s">
        <v>1597</v>
      </c>
      <c r="J285" s="210" t="s">
        <v>13703</v>
      </c>
      <c r="K285" s="260"/>
      <c r="L285" s="260"/>
      <c r="M285" s="260"/>
      <c r="N285" s="260"/>
      <c r="O285" s="260"/>
      <c r="P285" s="211"/>
      <c r="Q285" s="261"/>
      <c r="R285" s="208" t="s">
        <v>2</v>
      </c>
      <c r="S285" s="215" t="str">
        <f t="shared" ca="1" si="20"/>
        <v>CN</v>
      </c>
      <c r="T285" s="215" t="str">
        <f ca="1">IF(B285="","",IF(ISERROR(MATCH($J285,[1]SorP!$B$1:$B$6230,0)),"",INDIRECT("'SorP'!$A$"&amp;MATCH($J285,[1]SorP!$B$1:$B$6230,0))))</f>
        <v>CN-YN</v>
      </c>
      <c r="U285" s="231"/>
      <c r="V285" s="262">
        <f>IF(C285="",NA(),MATCH($B285&amp;$C285,'[1]Smelter Look-up'!$J:$J,0))</f>
        <v>316</v>
      </c>
      <c r="W285" s="263"/>
      <c r="X285" s="263">
        <f t="shared" si="21"/>
        <v>0</v>
      </c>
      <c r="Y285" s="263"/>
      <c r="Z285" s="263"/>
      <c r="AB285" s="265" t="str">
        <f t="shared" si="22"/>
        <v>TantalumChangsha South Tantalum Niobium Co., Ltd.</v>
      </c>
    </row>
    <row r="286" spans="1:28" s="264" customFormat="1" ht="38.25">
      <c r="A286" s="207" t="s">
        <v>748</v>
      </c>
      <c r="B286" s="208" t="s">
        <v>1132</v>
      </c>
      <c r="C286" s="212" t="s">
        <v>1118</v>
      </c>
      <c r="D286" s="270"/>
      <c r="E286" s="208" t="s">
        <v>2456</v>
      </c>
      <c r="F286" s="208" t="s">
        <v>748</v>
      </c>
      <c r="G286" s="208" t="s">
        <v>13320</v>
      </c>
      <c r="H286" s="209">
        <v>0</v>
      </c>
      <c r="I286" s="210" t="s">
        <v>1726</v>
      </c>
      <c r="J286" s="210" t="s">
        <v>1705</v>
      </c>
      <c r="K286" s="260"/>
      <c r="L286" s="260"/>
      <c r="M286" s="260"/>
      <c r="N286" s="260"/>
      <c r="O286" s="260"/>
      <c r="P286" s="211"/>
      <c r="Q286" s="261"/>
      <c r="R286" s="208" t="s">
        <v>1118</v>
      </c>
      <c r="S286" s="215" t="str">
        <f t="shared" ca="1" si="20"/>
        <v>US</v>
      </c>
      <c r="T286" s="215" t="str">
        <f ca="1">IF(B286="","",IF(ISERROR(MATCH($J286,[1]SorP!$B$1:$B$6230,0)),"",INDIRECT("'SorP'!$A$"&amp;MATCH($J286,[1]SorP!$B$1:$B$6230,0))))</f>
        <v>US-MS</v>
      </c>
      <c r="U286" s="231"/>
      <c r="V286" s="262">
        <f>IF(C286="",NA(),MATCH($B286&amp;$C286,'[1]Smelter Look-up'!$J:$J,0))</f>
        <v>319</v>
      </c>
      <c r="W286" s="263"/>
      <c r="X286" s="263">
        <f t="shared" si="21"/>
        <v>0</v>
      </c>
      <c r="Y286" s="263"/>
      <c r="Z286" s="263"/>
      <c r="AB286" s="265" t="str">
        <f t="shared" si="22"/>
        <v>TantalumExotech Inc.</v>
      </c>
    </row>
    <row r="287" spans="1:28" s="264" customFormat="1" ht="63.75">
      <c r="A287" s="207" t="s">
        <v>749</v>
      </c>
      <c r="B287" s="208" t="s">
        <v>1132</v>
      </c>
      <c r="C287" s="212" t="s">
        <v>45</v>
      </c>
      <c r="D287" s="270"/>
      <c r="E287" s="208" t="s">
        <v>1100</v>
      </c>
      <c r="F287" s="208" t="s">
        <v>749</v>
      </c>
      <c r="G287" s="208" t="s">
        <v>13320</v>
      </c>
      <c r="H287" s="209">
        <v>0</v>
      </c>
      <c r="I287" s="210" t="s">
        <v>1727</v>
      </c>
      <c r="J287" s="210" t="s">
        <v>13704</v>
      </c>
      <c r="K287" s="260"/>
      <c r="L287" s="260"/>
      <c r="M287" s="260"/>
      <c r="N287" s="260"/>
      <c r="O287" s="260"/>
      <c r="P287" s="211"/>
      <c r="Q287" s="261"/>
      <c r="R287" s="208" t="s">
        <v>45</v>
      </c>
      <c r="S287" s="215" t="str">
        <f t="shared" ca="1" si="20"/>
        <v>CN</v>
      </c>
      <c r="T287" s="215" t="str">
        <f ca="1">IF(B287="","",IF(ISERROR(MATCH($J287,[1]SorP!$B$1:$B$6230,0)),"",INDIRECT("'SorP'!$A$"&amp;MATCH($J287,[1]SorP!$B$1:$B$6230,0))))</f>
        <v>CN-ZJ</v>
      </c>
      <c r="U287" s="231"/>
      <c r="V287" s="262">
        <f>IF(C287="",NA(),MATCH($B287&amp;$C287,'[1]Smelter Look-up'!$J:$J,0))</f>
        <v>321</v>
      </c>
      <c r="W287" s="263"/>
      <c r="X287" s="263">
        <f t="shared" si="21"/>
        <v>0</v>
      </c>
      <c r="Y287" s="263"/>
      <c r="Z287" s="263"/>
      <c r="AB287" s="265" t="str">
        <f t="shared" si="22"/>
        <v>TantalumF&amp;X Electro-Materials Ltd.</v>
      </c>
    </row>
    <row r="288" spans="1:28" s="264" customFormat="1" ht="102">
      <c r="A288" s="207" t="s">
        <v>751</v>
      </c>
      <c r="B288" s="208" t="s">
        <v>1132</v>
      </c>
      <c r="C288" s="212" t="s">
        <v>750</v>
      </c>
      <c r="D288" s="270"/>
      <c r="E288" s="208" t="s">
        <v>1100</v>
      </c>
      <c r="F288" s="208" t="s">
        <v>751</v>
      </c>
      <c r="G288" s="208" t="s">
        <v>13320</v>
      </c>
      <c r="H288" s="209">
        <v>0</v>
      </c>
      <c r="I288" s="210" t="s">
        <v>1729</v>
      </c>
      <c r="J288" s="210" t="s">
        <v>13704</v>
      </c>
      <c r="K288" s="260"/>
      <c r="L288" s="260"/>
      <c r="M288" s="260"/>
      <c r="N288" s="260"/>
      <c r="O288" s="260"/>
      <c r="P288" s="211"/>
      <c r="Q288" s="261"/>
      <c r="R288" s="208" t="s">
        <v>15182</v>
      </c>
      <c r="S288" s="215" t="str">
        <f t="shared" ca="1" si="20"/>
        <v>CN</v>
      </c>
      <c r="T288" s="215" t="str">
        <f ca="1">IF(B288="","",IF(ISERROR(MATCH($J288,[1]SorP!$B$1:$B$6230,0)),"",INDIRECT("'SorP'!$A$"&amp;MATCH($J288,[1]SorP!$B$1:$B$6230,0))))</f>
        <v>CN-ZJ</v>
      </c>
      <c r="U288" s="231"/>
      <c r="V288" s="262">
        <f>IF(C288="",NA(),MATCH($B288&amp;$C288,'[1]Smelter Look-up'!$J:$J,0))</f>
        <v>325</v>
      </c>
      <c r="W288" s="263"/>
      <c r="X288" s="263">
        <f t="shared" si="21"/>
        <v>0</v>
      </c>
      <c r="Y288" s="263"/>
      <c r="Z288" s="263"/>
      <c r="AB288" s="265" t="str">
        <f t="shared" si="22"/>
        <v>TantalumGuangdong Zhiyuan New Material Co., Ltd.</v>
      </c>
    </row>
    <row r="289" spans="1:28" s="264" customFormat="1" ht="102">
      <c r="A289" s="207" t="s">
        <v>752</v>
      </c>
      <c r="B289" s="208" t="s">
        <v>1132</v>
      </c>
      <c r="C289" s="212" t="s">
        <v>4</v>
      </c>
      <c r="D289" s="270"/>
      <c r="E289" s="208" t="s">
        <v>1100</v>
      </c>
      <c r="F289" s="208" t="s">
        <v>752</v>
      </c>
      <c r="G289" s="208" t="s">
        <v>13320</v>
      </c>
      <c r="H289" s="209">
        <v>0</v>
      </c>
      <c r="I289" s="210" t="s">
        <v>1730</v>
      </c>
      <c r="J289" s="210" t="s">
        <v>13699</v>
      </c>
      <c r="K289" s="260"/>
      <c r="L289" s="260"/>
      <c r="M289" s="260"/>
      <c r="N289" s="260"/>
      <c r="O289" s="260"/>
      <c r="P289" s="211"/>
      <c r="Q289" s="261"/>
      <c r="R289" s="208" t="s">
        <v>4</v>
      </c>
      <c r="S289" s="215" t="str">
        <f t="shared" ref="S289:S319" ca="1" si="23">IF(B289="","",IF(ISERROR(MATCH($E289,CL,0)),"Unknown",INDIRECT("'C'!$A$"&amp;MATCH($E289,CL,0)+1)))</f>
        <v>CN</v>
      </c>
      <c r="T289" s="215" t="str">
        <f ca="1">IF(B289="","",IF(ISERROR(MATCH($J289,[1]SorP!$B$1:$B$6230,0)),"",INDIRECT("'SorP'!$A$"&amp;MATCH($J289,[1]SorP!$B$1:$B$6230,0))))</f>
        <v>CN-SD</v>
      </c>
      <c r="U289" s="231"/>
      <c r="V289" s="262">
        <f>IF(C289="",NA(),MATCH($B289&amp;$C289,'[1]Smelter Look-up'!$J:$J,0))</f>
        <v>335</v>
      </c>
      <c r="W289" s="263"/>
      <c r="X289" s="263">
        <f t="shared" si="21"/>
        <v>0</v>
      </c>
      <c r="Y289" s="263"/>
      <c r="Z289" s="263"/>
      <c r="AB289" s="265" t="str">
        <f t="shared" si="22"/>
        <v>TantalumJiuJiang JinXin Nonferrous Metals Co., Ltd.</v>
      </c>
    </row>
    <row r="290" spans="1:28" s="264" customFormat="1" ht="76.5">
      <c r="A290" s="207" t="s">
        <v>753</v>
      </c>
      <c r="B290" s="208" t="s">
        <v>1132</v>
      </c>
      <c r="C290" s="212" t="s">
        <v>46</v>
      </c>
      <c r="D290" s="270"/>
      <c r="E290" s="208" t="s">
        <v>1100</v>
      </c>
      <c r="F290" s="208" t="s">
        <v>753</v>
      </c>
      <c r="G290" s="208" t="s">
        <v>13320</v>
      </c>
      <c r="H290" s="209">
        <v>0</v>
      </c>
      <c r="I290" s="210" t="s">
        <v>1730</v>
      </c>
      <c r="J290" s="210" t="s">
        <v>13699</v>
      </c>
      <c r="K290" s="260"/>
      <c r="L290" s="260"/>
      <c r="M290" s="260"/>
      <c r="N290" s="260"/>
      <c r="O290" s="260"/>
      <c r="P290" s="211"/>
      <c r="Q290" s="261"/>
      <c r="R290" s="208" t="s">
        <v>46</v>
      </c>
      <c r="S290" s="215" t="str">
        <f t="shared" ca="1" si="23"/>
        <v>CN</v>
      </c>
      <c r="T290" s="215" t="str">
        <f ca="1">IF(B290="","",IF(ISERROR(MATCH($J290,[1]SorP!$B$1:$B$6230,0)),"",INDIRECT("'SorP'!$A$"&amp;MATCH($J290,[1]SorP!$B$1:$B$6230,0))))</f>
        <v>CN-SD</v>
      </c>
      <c r="U290" s="231"/>
      <c r="V290" s="262">
        <f>IF(C290="",NA(),MATCH($B290&amp;$C290,'[1]Smelter Look-up'!$J:$J,0))</f>
        <v>337</v>
      </c>
      <c r="W290" s="263"/>
      <c r="X290" s="263">
        <f t="shared" si="21"/>
        <v>0</v>
      </c>
      <c r="Y290" s="263"/>
      <c r="Z290" s="263"/>
      <c r="AB290" s="265" t="str">
        <f t="shared" si="22"/>
        <v>TantalumJiujiang Tanbre Co., Ltd.</v>
      </c>
    </row>
    <row r="291" spans="1:28" s="264" customFormat="1" ht="51">
      <c r="A291" s="207" t="s">
        <v>754</v>
      </c>
      <c r="B291" s="208" t="s">
        <v>1132</v>
      </c>
      <c r="C291" s="212" t="s">
        <v>47</v>
      </c>
      <c r="D291" s="270"/>
      <c r="E291" s="208" t="s">
        <v>1096</v>
      </c>
      <c r="F291" s="208" t="s">
        <v>754</v>
      </c>
      <c r="G291" s="208" t="s">
        <v>13320</v>
      </c>
      <c r="H291" s="209">
        <v>0</v>
      </c>
      <c r="I291" s="210" t="s">
        <v>1731</v>
      </c>
      <c r="J291" s="210" t="s">
        <v>1554</v>
      </c>
      <c r="K291" s="260"/>
      <c r="L291" s="260"/>
      <c r="M291" s="260"/>
      <c r="N291" s="260"/>
      <c r="O291" s="260"/>
      <c r="P291" s="211"/>
      <c r="Q291" s="261"/>
      <c r="R291" s="208" t="s">
        <v>47</v>
      </c>
      <c r="S291" s="215" t="str">
        <f t="shared" ca="1" si="23"/>
        <v>BR</v>
      </c>
      <c r="T291" s="215" t="str">
        <f ca="1">IF(B291="","",IF(ISERROR(MATCH($J291,[1]SorP!$B$1:$B$6230,0)),"",INDIRECT("'SorP'!$A$"&amp;MATCH($J291,[1]SorP!$B$1:$B$6230,0))))</f>
        <v>BR-CE</v>
      </c>
      <c r="U291" s="231"/>
      <c r="V291" s="262">
        <f>IF(C291="",NA(),MATCH($B291&amp;$C291,'[1]Smelter Look-up'!$J:$J,0))</f>
        <v>341</v>
      </c>
      <c r="W291" s="263"/>
      <c r="X291" s="263">
        <f t="shared" si="21"/>
        <v>0</v>
      </c>
      <c r="Y291" s="263"/>
      <c r="Z291" s="263"/>
      <c r="AB291" s="265" t="str">
        <f t="shared" si="22"/>
        <v>TantalumLSM Brasil S.A.</v>
      </c>
    </row>
    <row r="292" spans="1:28" s="264" customFormat="1" ht="89.25">
      <c r="A292" s="207" t="s">
        <v>755</v>
      </c>
      <c r="B292" s="208" t="s">
        <v>1132</v>
      </c>
      <c r="C292" s="212" t="s">
        <v>2166</v>
      </c>
      <c r="D292" s="270"/>
      <c r="E292" s="208" t="s">
        <v>1106</v>
      </c>
      <c r="F292" s="208" t="s">
        <v>755</v>
      </c>
      <c r="G292" s="208" t="s">
        <v>13320</v>
      </c>
      <c r="H292" s="209">
        <v>0</v>
      </c>
      <c r="I292" s="210" t="s">
        <v>1732</v>
      </c>
      <c r="J292" s="210" t="s">
        <v>1733</v>
      </c>
      <c r="K292" s="260"/>
      <c r="L292" s="260"/>
      <c r="M292" s="260"/>
      <c r="N292" s="260"/>
      <c r="O292" s="260"/>
      <c r="P292" s="211"/>
      <c r="Q292" s="261"/>
      <c r="R292" s="208" t="s">
        <v>2166</v>
      </c>
      <c r="S292" s="215" t="str">
        <f t="shared" ca="1" si="23"/>
        <v>IN</v>
      </c>
      <c r="T292" s="215" t="str">
        <f ca="1">IF(B292="","",IF(ISERROR(MATCH($J292,[1]SorP!$B$1:$B$6230,0)),"",INDIRECT("'SorP'!$A$"&amp;MATCH($J292,[1]SorP!$B$1:$B$6230,0))))</f>
        <v>IN-LD</v>
      </c>
      <c r="U292" s="231"/>
      <c r="V292" s="262">
        <f>IF(C292="",NA(),MATCH($B292&amp;$C292,'[1]Smelter Look-up'!$J:$J,0))</f>
        <v>344</v>
      </c>
      <c r="W292" s="263"/>
      <c r="X292" s="263">
        <f t="shared" si="21"/>
        <v>0</v>
      </c>
      <c r="Y292" s="263"/>
      <c r="Z292" s="263"/>
      <c r="AB292" s="265" t="str">
        <f t="shared" si="22"/>
        <v>TantalumMetallurgical Products India Pvt., Ltd.</v>
      </c>
    </row>
    <row r="293" spans="1:28" s="264" customFormat="1" ht="63.75">
      <c r="A293" s="207" t="s">
        <v>756</v>
      </c>
      <c r="B293" s="208" t="s">
        <v>1132</v>
      </c>
      <c r="C293" s="212" t="s">
        <v>12509</v>
      </c>
      <c r="D293" s="270"/>
      <c r="E293" s="208" t="s">
        <v>1096</v>
      </c>
      <c r="F293" s="208" t="s">
        <v>756</v>
      </c>
      <c r="G293" s="208" t="s">
        <v>13320</v>
      </c>
      <c r="H293" s="209">
        <v>0</v>
      </c>
      <c r="I293" s="210" t="s">
        <v>1735</v>
      </c>
      <c r="J293" s="210" t="s">
        <v>1736</v>
      </c>
      <c r="K293" s="260"/>
      <c r="L293" s="260"/>
      <c r="M293" s="260"/>
      <c r="N293" s="260"/>
      <c r="O293" s="260"/>
      <c r="P293" s="211"/>
      <c r="Q293" s="261"/>
      <c r="R293" s="208" t="s">
        <v>12509</v>
      </c>
      <c r="S293" s="215" t="str">
        <f t="shared" ca="1" si="23"/>
        <v>BR</v>
      </c>
      <c r="T293" s="215" t="str">
        <f ca="1">IF(B293="","",IF(ISERROR(MATCH($J293,[1]SorP!$B$1:$B$6230,0)),"",INDIRECT("'SorP'!$A$"&amp;MATCH($J293,[1]SorP!$B$1:$B$6230,0))))</f>
        <v>BR-AL</v>
      </c>
      <c r="U293" s="231"/>
      <c r="V293" s="262">
        <f>IF(C293="",NA(),MATCH($B293&amp;$C293,'[1]Smelter Look-up'!$J:$J,0))</f>
        <v>345</v>
      </c>
      <c r="W293" s="263"/>
      <c r="X293" s="263">
        <f t="shared" si="21"/>
        <v>0</v>
      </c>
      <c r="Y293" s="263"/>
      <c r="Z293" s="263"/>
      <c r="AB293" s="265" t="str">
        <f t="shared" si="22"/>
        <v>TantalumMineracao Taboca S.A.</v>
      </c>
    </row>
    <row r="294" spans="1:28" s="264" customFormat="1" ht="89.25">
      <c r="A294" s="207" t="s">
        <v>757</v>
      </c>
      <c r="B294" s="208" t="s">
        <v>1132</v>
      </c>
      <c r="C294" s="212" t="s">
        <v>1230</v>
      </c>
      <c r="D294" s="270"/>
      <c r="E294" s="208" t="s">
        <v>1108</v>
      </c>
      <c r="F294" s="208" t="s">
        <v>757</v>
      </c>
      <c r="G294" s="208" t="s">
        <v>13320</v>
      </c>
      <c r="H294" s="209">
        <v>0</v>
      </c>
      <c r="I294" s="210" t="s">
        <v>1737</v>
      </c>
      <c r="J294" s="210" t="s">
        <v>1738</v>
      </c>
      <c r="K294" s="260"/>
      <c r="L294" s="260"/>
      <c r="M294" s="260"/>
      <c r="N294" s="260"/>
      <c r="O294" s="260"/>
      <c r="P294" s="211"/>
      <c r="Q294" s="261"/>
      <c r="R294" s="208" t="s">
        <v>1230</v>
      </c>
      <c r="S294" s="215" t="str">
        <f t="shared" ca="1" si="23"/>
        <v>JP</v>
      </c>
      <c r="T294" s="215" t="str">
        <f ca="1">IF(B294="","",IF(ISERROR(MATCH($J294,[1]SorP!$B$1:$B$6230,0)),"",INDIRECT("'SorP'!$A$"&amp;MATCH($J294,[1]SorP!$B$1:$B$6230,0))))</f>
        <v>JP-29</v>
      </c>
      <c r="U294" s="231"/>
      <c r="V294" s="262">
        <f>IF(C294="",NA(),MATCH($B294&amp;$C294,'[1]Smelter Look-up'!$J:$J,0))</f>
        <v>349</v>
      </c>
      <c r="W294" s="263"/>
      <c r="X294" s="263">
        <f t="shared" si="21"/>
        <v>0</v>
      </c>
      <c r="Y294" s="263"/>
      <c r="Z294" s="263"/>
      <c r="AB294" s="265" t="str">
        <f t="shared" si="22"/>
        <v>TantalumMitsui Mining and Smelting Co., Ltd.</v>
      </c>
    </row>
    <row r="295" spans="1:28" s="264" customFormat="1" ht="102">
      <c r="A295" s="207" t="s">
        <v>759</v>
      </c>
      <c r="B295" s="208" t="s">
        <v>1132</v>
      </c>
      <c r="C295" s="212" t="s">
        <v>1030</v>
      </c>
      <c r="D295" s="270"/>
      <c r="E295" s="208" t="s">
        <v>1100</v>
      </c>
      <c r="F295" s="208" t="s">
        <v>759</v>
      </c>
      <c r="G295" s="208" t="s">
        <v>13320</v>
      </c>
      <c r="H295" s="209">
        <v>0</v>
      </c>
      <c r="I295" s="210" t="s">
        <v>1741</v>
      </c>
      <c r="J295" s="210" t="s">
        <v>13685</v>
      </c>
      <c r="K295" s="260"/>
      <c r="L295" s="260"/>
      <c r="M295" s="260"/>
      <c r="N295" s="260"/>
      <c r="O295" s="260"/>
      <c r="P295" s="211"/>
      <c r="Q295" s="261"/>
      <c r="R295" s="208" t="s">
        <v>1030</v>
      </c>
      <c r="S295" s="215" t="str">
        <f t="shared" ca="1" si="23"/>
        <v>CN</v>
      </c>
      <c r="T295" s="215" t="str">
        <f ca="1">IF(B295="","",IF(ISERROR(MATCH($J295,[1]SorP!$B$1:$B$6230,0)),"",INDIRECT("'SorP'!$A$"&amp;MATCH($J295,[1]SorP!$B$1:$B$6230,0))))</f>
        <v>CN-GS</v>
      </c>
      <c r="U295" s="231"/>
      <c r="V295" s="262">
        <f>IF(C295="",NA(),MATCH($B295&amp;$C295,'[1]Smelter Look-up'!$J:$J,0))</f>
        <v>352</v>
      </c>
      <c r="W295" s="263"/>
      <c r="X295" s="263">
        <f t="shared" si="21"/>
        <v>0</v>
      </c>
      <c r="Y295" s="263"/>
      <c r="Z295" s="263"/>
      <c r="AB295" s="265" t="str">
        <f t="shared" si="22"/>
        <v>TantalumNingxia Orient Tantalum Industry Co., Ltd.</v>
      </c>
    </row>
    <row r="296" spans="1:28" s="264" customFormat="1" ht="38.25">
      <c r="A296" s="207" t="s">
        <v>760</v>
      </c>
      <c r="B296" s="208" t="s">
        <v>1132</v>
      </c>
      <c r="C296" s="212" t="s">
        <v>817</v>
      </c>
      <c r="D296" s="270"/>
      <c r="E296" s="208" t="s">
        <v>2456</v>
      </c>
      <c r="F296" s="208" t="s">
        <v>760</v>
      </c>
      <c r="G296" s="208" t="s">
        <v>13320</v>
      </c>
      <c r="H296" s="209">
        <v>0</v>
      </c>
      <c r="I296" s="210" t="s">
        <v>13912</v>
      </c>
      <c r="J296" s="210" t="s">
        <v>2280</v>
      </c>
      <c r="K296" s="260"/>
      <c r="L296" s="260"/>
      <c r="M296" s="260"/>
      <c r="N296" s="260"/>
      <c r="O296" s="260"/>
      <c r="P296" s="211"/>
      <c r="Q296" s="261"/>
      <c r="R296" s="208" t="s">
        <v>817</v>
      </c>
      <c r="S296" s="215" t="str">
        <f t="shared" ca="1" si="23"/>
        <v>US</v>
      </c>
      <c r="T296" s="215" t="str">
        <f ca="1">IF(B296="","",IF(ISERROR(MATCH($J296,[1]SorP!$B$1:$B$6230,0)),"",INDIRECT("'SorP'!$A$"&amp;MATCH($J296,[1]SorP!$B$1:$B$6230,0))))</f>
        <v>US-PR</v>
      </c>
      <c r="U296" s="231"/>
      <c r="V296" s="262">
        <f>IF(C296="",NA(),MATCH($B296&amp;$C296,'[1]Smelter Look-up'!$J:$J,0))</f>
        <v>357</v>
      </c>
      <c r="W296" s="263"/>
      <c r="X296" s="263">
        <f t="shared" si="21"/>
        <v>0</v>
      </c>
      <c r="Y296" s="263"/>
      <c r="Z296" s="263"/>
      <c r="AB296" s="265" t="str">
        <f t="shared" si="22"/>
        <v>TantalumQuantumClean</v>
      </c>
    </row>
    <row r="297" spans="1:28" s="264" customFormat="1" ht="127.5">
      <c r="A297" s="207" t="s">
        <v>761</v>
      </c>
      <c r="B297" s="208" t="s">
        <v>1132</v>
      </c>
      <c r="C297" s="212" t="s">
        <v>13355</v>
      </c>
      <c r="D297" s="270"/>
      <c r="E297" s="208" t="s">
        <v>1100</v>
      </c>
      <c r="F297" s="208" t="s">
        <v>761</v>
      </c>
      <c r="G297" s="208" t="s">
        <v>13320</v>
      </c>
      <c r="H297" s="209">
        <v>0</v>
      </c>
      <c r="I297" s="210" t="s">
        <v>1743</v>
      </c>
      <c r="J297" s="210" t="s">
        <v>13703</v>
      </c>
      <c r="K297" s="260"/>
      <c r="L297" s="260"/>
      <c r="M297" s="260"/>
      <c r="N297" s="260"/>
      <c r="O297" s="260"/>
      <c r="P297" s="211"/>
      <c r="Q297" s="261"/>
      <c r="R297" s="208" t="s">
        <v>13355</v>
      </c>
      <c r="S297" s="215" t="str">
        <f t="shared" ca="1" si="23"/>
        <v>CN</v>
      </c>
      <c r="T297" s="215" t="str">
        <f ca="1">IF(B297="","",IF(ISERROR(MATCH($J297,[1]SorP!$B$1:$B$6230,0)),"",INDIRECT("'SorP'!$A$"&amp;MATCH($J297,[1]SorP!$B$1:$B$6230,0))))</f>
        <v>CN-YN</v>
      </c>
      <c r="U297" s="231"/>
      <c r="V297" s="262">
        <f>IF(C297="",NA(),MATCH($B297&amp;$C297,'[1]Smelter Look-up'!$J:$J,0))</f>
        <v>378</v>
      </c>
      <c r="W297" s="263"/>
      <c r="X297" s="263">
        <f t="shared" si="21"/>
        <v>0</v>
      </c>
      <c r="Y297" s="263"/>
      <c r="Z297" s="263"/>
      <c r="AB297" s="265" t="str">
        <f t="shared" si="22"/>
        <v>TantalumYanling Jincheng Tantalum &amp; Niobium Co., Ltd.</v>
      </c>
    </row>
    <row r="298" spans="1:28" s="264" customFormat="1" ht="89.25">
      <c r="A298" s="207" t="s">
        <v>762</v>
      </c>
      <c r="B298" s="208" t="s">
        <v>1132</v>
      </c>
      <c r="C298" s="212" t="s">
        <v>1378</v>
      </c>
      <c r="D298" s="270"/>
      <c r="E298" s="208" t="s">
        <v>883</v>
      </c>
      <c r="F298" s="208" t="s">
        <v>762</v>
      </c>
      <c r="G298" s="208" t="s">
        <v>13320</v>
      </c>
      <c r="H298" s="209">
        <v>0</v>
      </c>
      <c r="I298" s="210" t="s">
        <v>1744</v>
      </c>
      <c r="J298" s="210" t="s">
        <v>10087</v>
      </c>
      <c r="K298" s="260"/>
      <c r="L298" s="260"/>
      <c r="M298" s="260"/>
      <c r="N298" s="260"/>
      <c r="O298" s="260"/>
      <c r="P298" s="211"/>
      <c r="Q298" s="261"/>
      <c r="R298" s="208" t="s">
        <v>1378</v>
      </c>
      <c r="S298" s="215" t="str">
        <f t="shared" ca="1" si="23"/>
        <v>RU</v>
      </c>
      <c r="T298" s="215" t="str">
        <f ca="1">IF(B298="","",IF(ISERROR(MATCH($J298,[1]SorP!$B$1:$B$6230,0)),"",INDIRECT("'SorP'!$A$"&amp;MATCH($J298,[1]SorP!$B$1:$B$6230,0))))</f>
        <v>RU-CU</v>
      </c>
      <c r="U298" s="231"/>
      <c r="V298" s="262">
        <f>IF(C298="",NA(),MATCH($B298&amp;$C298,'[1]Smelter Look-up'!$J:$J,0))</f>
        <v>364</v>
      </c>
      <c r="W298" s="263"/>
      <c r="X298" s="263">
        <f t="shared" si="21"/>
        <v>0</v>
      </c>
      <c r="Y298" s="263"/>
      <c r="Z298" s="263"/>
      <c r="AB298" s="265" t="str">
        <f t="shared" si="22"/>
        <v>TantalumSolikamsk Magnesium Works OAO</v>
      </c>
    </row>
    <row r="299" spans="1:28" s="264" customFormat="1" ht="63.75">
      <c r="A299" s="207" t="s">
        <v>763</v>
      </c>
      <c r="B299" s="208" t="s">
        <v>1132</v>
      </c>
      <c r="C299" s="212" t="s">
        <v>2469</v>
      </c>
      <c r="D299" s="270"/>
      <c r="E299" s="208" t="s">
        <v>1108</v>
      </c>
      <c r="F299" s="208" t="s">
        <v>763</v>
      </c>
      <c r="G299" s="208" t="s">
        <v>13320</v>
      </c>
      <c r="H299" s="209">
        <v>0</v>
      </c>
      <c r="I299" s="210" t="s">
        <v>1745</v>
      </c>
      <c r="J299" s="210" t="s">
        <v>1558</v>
      </c>
      <c r="K299" s="260"/>
      <c r="L299" s="260"/>
      <c r="M299" s="260"/>
      <c r="N299" s="260"/>
      <c r="O299" s="260"/>
      <c r="P299" s="211"/>
      <c r="Q299" s="261"/>
      <c r="R299" s="208" t="s">
        <v>2469</v>
      </c>
      <c r="S299" s="215" t="str">
        <f t="shared" ca="1" si="23"/>
        <v>JP</v>
      </c>
      <c r="T299" s="215" t="str">
        <f ca="1">IF(B299="","",IF(ISERROR(MATCH($J299,[1]SorP!$B$1:$B$6230,0)),"",INDIRECT("'SorP'!$A$"&amp;MATCH($J299,[1]SorP!$B$1:$B$6230,0))))</f>
        <v>JP-21</v>
      </c>
      <c r="U299" s="231"/>
      <c r="V299" s="262">
        <f>IF(C299="",NA(),MATCH($B299&amp;$C299,'[1]Smelter Look-up'!$J:$J,0))</f>
        <v>366</v>
      </c>
      <c r="W299" s="263"/>
      <c r="X299" s="263">
        <f t="shared" si="21"/>
        <v>0</v>
      </c>
      <c r="Y299" s="263"/>
      <c r="Z299" s="263"/>
      <c r="AB299" s="265" t="str">
        <f t="shared" si="22"/>
        <v>TantalumTaki Chemical Co., Ltd.</v>
      </c>
    </row>
    <row r="300" spans="1:28" s="264" customFormat="1" ht="38.25">
      <c r="A300" s="207" t="s">
        <v>764</v>
      </c>
      <c r="B300" s="208" t="s">
        <v>1132</v>
      </c>
      <c r="C300" s="212" t="s">
        <v>1746</v>
      </c>
      <c r="D300" s="270"/>
      <c r="E300" s="208" t="s">
        <v>2456</v>
      </c>
      <c r="F300" s="208" t="s">
        <v>764</v>
      </c>
      <c r="G300" s="208" t="s">
        <v>13320</v>
      </c>
      <c r="H300" s="209">
        <v>0</v>
      </c>
      <c r="I300" s="210" t="s">
        <v>1747</v>
      </c>
      <c r="J300" s="210" t="s">
        <v>1748</v>
      </c>
      <c r="K300" s="260"/>
      <c r="L300" s="260"/>
      <c r="M300" s="260"/>
      <c r="N300" s="260"/>
      <c r="O300" s="260"/>
      <c r="P300" s="211"/>
      <c r="Q300" s="261"/>
      <c r="R300" s="208" t="s">
        <v>1746</v>
      </c>
      <c r="S300" s="215" t="str">
        <f t="shared" ca="1" si="23"/>
        <v>US</v>
      </c>
      <c r="T300" s="215" t="str">
        <f ca="1">IF(B300="","",IF(ISERROR(MATCH($J300,[1]SorP!$B$1:$B$6230,0)),"",INDIRECT("'SorP'!$A$"&amp;MATCH($J300,[1]SorP!$B$1:$B$6230,0))))</f>
        <v>US-PA</v>
      </c>
      <c r="U300" s="231"/>
      <c r="V300" s="262">
        <f>IF(C300="",NA(),MATCH($B300&amp;$C300,'[1]Smelter Look-up'!$J:$J,0))</f>
        <v>372</v>
      </c>
      <c r="W300" s="263"/>
      <c r="X300" s="263">
        <f t="shared" si="21"/>
        <v>0</v>
      </c>
      <c r="Y300" s="263"/>
      <c r="Z300" s="263"/>
      <c r="AB300" s="265" t="str">
        <f t="shared" si="22"/>
        <v>TantalumTelex Metals</v>
      </c>
    </row>
    <row r="301" spans="1:28" s="264" customFormat="1" ht="114.75">
      <c r="A301" s="207" t="s">
        <v>396</v>
      </c>
      <c r="B301" s="208" t="s">
        <v>1132</v>
      </c>
      <c r="C301" s="212" t="s">
        <v>3</v>
      </c>
      <c r="D301" s="270"/>
      <c r="E301" s="208" t="s">
        <v>1100</v>
      </c>
      <c r="F301" s="208" t="s">
        <v>396</v>
      </c>
      <c r="G301" s="208" t="s">
        <v>13320</v>
      </c>
      <c r="H301" s="209">
        <v>0</v>
      </c>
      <c r="I301" s="210" t="s">
        <v>1751</v>
      </c>
      <c r="J301" s="210" t="s">
        <v>13703</v>
      </c>
      <c r="K301" s="260"/>
      <c r="L301" s="260"/>
      <c r="M301" s="260"/>
      <c r="N301" s="260"/>
      <c r="O301" s="260"/>
      <c r="P301" s="211"/>
      <c r="Q301" s="261"/>
      <c r="R301" s="208" t="s">
        <v>3</v>
      </c>
      <c r="S301" s="215" t="str">
        <f t="shared" ca="1" si="23"/>
        <v>CN</v>
      </c>
      <c r="T301" s="215" t="str">
        <f ca="1">IF(B301="","",IF(ISERROR(MATCH($J301,[1]SorP!$B$1:$B$6230,0)),"",INDIRECT("'SorP'!$A$"&amp;MATCH($J301,[1]SorP!$B$1:$B$6230,0))))</f>
        <v>CN-YN</v>
      </c>
      <c r="U301" s="231"/>
      <c r="V301" s="262">
        <f>IF(C301="",NA(),MATCH($B301&amp;$C301,'[1]Smelter Look-up'!$J:$J,0))</f>
        <v>332</v>
      </c>
      <c r="W301" s="263"/>
      <c r="X301" s="263">
        <f t="shared" si="21"/>
        <v>0</v>
      </c>
      <c r="Y301" s="263"/>
      <c r="Z301" s="263"/>
      <c r="AB301" s="265" t="str">
        <f t="shared" si="22"/>
        <v>TantalumHengyang King Xing Lifeng New Materials Co., Ltd.</v>
      </c>
    </row>
    <row r="302" spans="1:28" s="264" customFormat="1" ht="63.75">
      <c r="A302" s="207" t="s">
        <v>1396</v>
      </c>
      <c r="B302" s="208" t="s">
        <v>1132</v>
      </c>
      <c r="C302" s="212" t="s">
        <v>1395</v>
      </c>
      <c r="D302" s="270"/>
      <c r="E302" s="208" t="s">
        <v>2456</v>
      </c>
      <c r="F302" s="208" t="s">
        <v>1396</v>
      </c>
      <c r="G302" s="208" t="s">
        <v>13320</v>
      </c>
      <c r="H302" s="209">
        <v>0</v>
      </c>
      <c r="I302" s="210" t="s">
        <v>1752</v>
      </c>
      <c r="J302" s="210" t="s">
        <v>1753</v>
      </c>
      <c r="K302" s="260"/>
      <c r="L302" s="260"/>
      <c r="M302" s="260"/>
      <c r="N302" s="260"/>
      <c r="O302" s="260"/>
      <c r="P302" s="211"/>
      <c r="Q302" s="261"/>
      <c r="R302" s="208" t="s">
        <v>1395</v>
      </c>
      <c r="S302" s="215" t="str">
        <f t="shared" ca="1" si="23"/>
        <v>US</v>
      </c>
      <c r="T302" s="215" t="str">
        <f ca="1">IF(B302="","",IF(ISERROR(MATCH($J302,[1]SorP!$B$1:$B$6230,0)),"",INDIRECT("'SorP'!$A$"&amp;MATCH($J302,[1]SorP!$B$1:$B$6230,0))))</f>
        <v>US-MD</v>
      </c>
      <c r="U302" s="231"/>
      <c r="V302" s="262">
        <f>IF(C302="",NA(),MATCH($B302&amp;$C302,'[1]Smelter Look-up'!$J:$J,0))</f>
        <v>318</v>
      </c>
      <c r="W302" s="263"/>
      <c r="X302" s="263">
        <f t="shared" si="21"/>
        <v>0</v>
      </c>
      <c r="Y302" s="263"/>
      <c r="Z302" s="263"/>
      <c r="AB302" s="265" t="str">
        <f t="shared" si="22"/>
        <v>TantalumD Block Metals, LLC</v>
      </c>
    </row>
    <row r="303" spans="1:28" s="264" customFormat="1" ht="76.5">
      <c r="A303" s="207" t="s">
        <v>1397</v>
      </c>
      <c r="B303" s="208" t="s">
        <v>1132</v>
      </c>
      <c r="C303" s="212" t="s">
        <v>2183</v>
      </c>
      <c r="D303" s="270"/>
      <c r="E303" s="208" t="s">
        <v>1100</v>
      </c>
      <c r="F303" s="208" t="s">
        <v>1397</v>
      </c>
      <c r="G303" s="208" t="s">
        <v>13320</v>
      </c>
      <c r="H303" s="209">
        <v>0</v>
      </c>
      <c r="I303" s="210" t="s">
        <v>1743</v>
      </c>
      <c r="J303" s="210" t="s">
        <v>13703</v>
      </c>
      <c r="K303" s="260"/>
      <c r="L303" s="260"/>
      <c r="M303" s="260"/>
      <c r="N303" s="260"/>
      <c r="O303" s="260"/>
      <c r="P303" s="211"/>
      <c r="Q303" s="261"/>
      <c r="R303" s="208" t="s">
        <v>2183</v>
      </c>
      <c r="S303" s="215" t="str">
        <f t="shared" ca="1" si="23"/>
        <v>CN</v>
      </c>
      <c r="T303" s="215" t="str">
        <f ca="1">IF(B303="","",IF(ISERROR(MATCH($J303,[1]SorP!$B$1:$B$6230,0)),"",INDIRECT("'SorP'!$A$"&amp;MATCH($J303,[1]SorP!$B$1:$B$6230,0))))</f>
        <v>CN-YN</v>
      </c>
      <c r="U303" s="231"/>
      <c r="V303" s="262">
        <f>IF(C303="",NA(),MATCH($B303&amp;$C303,'[1]Smelter Look-up'!$J:$J,0))</f>
        <v>322</v>
      </c>
      <c r="W303" s="263"/>
      <c r="X303" s="263">
        <f t="shared" si="21"/>
        <v>0</v>
      </c>
      <c r="Y303" s="263"/>
      <c r="Z303" s="263"/>
      <c r="AB303" s="265" t="str">
        <f t="shared" si="22"/>
        <v>TantalumFIR Metals &amp; Resource Ltd.</v>
      </c>
    </row>
    <row r="304" spans="1:28" s="264" customFormat="1" ht="127.5">
      <c r="A304" s="207" t="s">
        <v>1399</v>
      </c>
      <c r="B304" s="208" t="s">
        <v>1132</v>
      </c>
      <c r="C304" s="212" t="s">
        <v>2184</v>
      </c>
      <c r="D304" s="270"/>
      <c r="E304" s="208" t="s">
        <v>1100</v>
      </c>
      <c r="F304" s="208" t="s">
        <v>1399</v>
      </c>
      <c r="G304" s="208" t="s">
        <v>13320</v>
      </c>
      <c r="H304" s="209">
        <v>0</v>
      </c>
      <c r="I304" s="210" t="s">
        <v>1730</v>
      </c>
      <c r="J304" s="210" t="s">
        <v>13699</v>
      </c>
      <c r="K304" s="260"/>
      <c r="L304" s="260"/>
      <c r="M304" s="260"/>
      <c r="N304" s="260"/>
      <c r="O304" s="260"/>
      <c r="P304" s="211"/>
      <c r="Q304" s="261"/>
      <c r="R304" s="208" t="s">
        <v>2184</v>
      </c>
      <c r="S304" s="215" t="str">
        <f t="shared" ca="1" si="23"/>
        <v>CN</v>
      </c>
      <c r="T304" s="215" t="str">
        <f ca="1">IF(B304="","",IF(ISERROR(MATCH($J304,[1]SorP!$B$1:$B$6230,0)),"",INDIRECT("'SorP'!$A$"&amp;MATCH($J304,[1]SorP!$B$1:$B$6230,0))))</f>
        <v>CN-SD</v>
      </c>
      <c r="U304" s="231"/>
      <c r="V304" s="262">
        <f>IF(C304="",NA(),MATCH($B304&amp;$C304,'[1]Smelter Look-up'!$J:$J,0))</f>
        <v>338</v>
      </c>
      <c r="W304" s="263"/>
      <c r="X304" s="263">
        <f t="shared" si="21"/>
        <v>0</v>
      </c>
      <c r="Y304" s="263"/>
      <c r="Z304" s="263"/>
      <c r="AB304" s="265" t="str">
        <f t="shared" si="22"/>
        <v>TantalumJiujiang Zhongao Tantalum &amp; Niobium Co., Ltd.</v>
      </c>
    </row>
    <row r="305" spans="1:28" s="264" customFormat="1" ht="127.5">
      <c r="A305" s="207" t="s">
        <v>1400</v>
      </c>
      <c r="B305" s="208" t="s">
        <v>1132</v>
      </c>
      <c r="C305" s="212" t="s">
        <v>2185</v>
      </c>
      <c r="D305" s="270"/>
      <c r="E305" s="208" t="s">
        <v>1100</v>
      </c>
      <c r="F305" s="208" t="s">
        <v>1400</v>
      </c>
      <c r="G305" s="208" t="s">
        <v>13320</v>
      </c>
      <c r="H305" s="209">
        <v>0</v>
      </c>
      <c r="I305" s="210" t="s">
        <v>1754</v>
      </c>
      <c r="J305" s="210" t="s">
        <v>13704</v>
      </c>
      <c r="K305" s="260"/>
      <c r="L305" s="260"/>
      <c r="M305" s="260"/>
      <c r="N305" s="260"/>
      <c r="O305" s="260"/>
      <c r="P305" s="211"/>
      <c r="Q305" s="261"/>
      <c r="R305" s="208" t="s">
        <v>2185</v>
      </c>
      <c r="S305" s="215" t="str">
        <f t="shared" ca="1" si="23"/>
        <v>CN</v>
      </c>
      <c r="T305" s="215" t="str">
        <f ca="1">IF(B305="","",IF(ISERROR(MATCH($J305,[1]SorP!$B$1:$B$6230,0)),"",INDIRECT("'SorP'!$A$"&amp;MATCH($J305,[1]SorP!$B$1:$B$6230,0))))</f>
        <v>CN-ZJ</v>
      </c>
      <c r="U305" s="231"/>
      <c r="V305" s="262">
        <f>IF(C305="",NA(),MATCH($B305&amp;$C305,'[1]Smelter Look-up'!$J:$J,0))</f>
        <v>376</v>
      </c>
      <c r="W305" s="263"/>
      <c r="X305" s="263">
        <f t="shared" si="21"/>
        <v>0</v>
      </c>
      <c r="Y305" s="263"/>
      <c r="Z305" s="263"/>
      <c r="AB305" s="265" t="str">
        <f t="shared" si="22"/>
        <v>TantalumXinXing HaoRong Electronic Material Co., Ltd.</v>
      </c>
    </row>
    <row r="306" spans="1:28" s="264" customFormat="1" ht="102">
      <c r="A306" s="207" t="s">
        <v>1398</v>
      </c>
      <c r="B306" s="208" t="s">
        <v>1132</v>
      </c>
      <c r="C306" s="212" t="s">
        <v>2187</v>
      </c>
      <c r="D306" s="270"/>
      <c r="E306" s="208" t="s">
        <v>1100</v>
      </c>
      <c r="F306" s="208" t="s">
        <v>1398</v>
      </c>
      <c r="G306" s="208" t="s">
        <v>13320</v>
      </c>
      <c r="H306" s="209">
        <v>0</v>
      </c>
      <c r="I306" s="210" t="s">
        <v>1755</v>
      </c>
      <c r="J306" s="210" t="s">
        <v>13699</v>
      </c>
      <c r="K306" s="260"/>
      <c r="L306" s="260"/>
      <c r="M306" s="260"/>
      <c r="N306" s="260"/>
      <c r="O306" s="260"/>
      <c r="P306" s="211"/>
      <c r="Q306" s="261"/>
      <c r="R306" s="208" t="s">
        <v>2187</v>
      </c>
      <c r="S306" s="215" t="str">
        <f t="shared" ca="1" si="23"/>
        <v>CN</v>
      </c>
      <c r="T306" s="215" t="str">
        <f ca="1">IF(B306="","",IF(ISERROR(MATCH($J306,[1]SorP!$B$1:$B$6230,0)),"",INDIRECT("'SorP'!$A$"&amp;MATCH($J306,[1]SorP!$B$1:$B$6230,0))))</f>
        <v>CN-SD</v>
      </c>
      <c r="U306" s="231"/>
      <c r="V306" s="262">
        <f>IF(C306="",NA(),MATCH($B306&amp;$C306,'[1]Smelter Look-up'!$J:$J,0))</f>
        <v>333</v>
      </c>
      <c r="W306" s="263"/>
      <c r="X306" s="263">
        <f t="shared" si="21"/>
        <v>0</v>
      </c>
      <c r="Y306" s="263"/>
      <c r="Z306" s="263"/>
      <c r="AB306" s="265" t="str">
        <f t="shared" si="22"/>
        <v>TantalumJiangxi Dinghai Tantalum &amp; Niobium Co., Ltd.</v>
      </c>
    </row>
    <row r="307" spans="1:28" s="264" customFormat="1" ht="51">
      <c r="A307" s="207" t="s">
        <v>1426</v>
      </c>
      <c r="B307" s="208" t="s">
        <v>1132</v>
      </c>
      <c r="C307" s="212" t="s">
        <v>1425</v>
      </c>
      <c r="D307" s="270"/>
      <c r="E307" s="208" t="s">
        <v>1113</v>
      </c>
      <c r="F307" s="208" t="s">
        <v>1426</v>
      </c>
      <c r="G307" s="208" t="s">
        <v>13320</v>
      </c>
      <c r="H307" s="209">
        <v>0</v>
      </c>
      <c r="I307" s="210" t="s">
        <v>1756</v>
      </c>
      <c r="J307" s="210" t="s">
        <v>1757</v>
      </c>
      <c r="K307" s="260"/>
      <c r="L307" s="260"/>
      <c r="M307" s="260"/>
      <c r="N307" s="260"/>
      <c r="O307" s="260"/>
      <c r="P307" s="211"/>
      <c r="Q307" s="261"/>
      <c r="R307" s="208" t="s">
        <v>15187</v>
      </c>
      <c r="S307" s="215" t="str">
        <f t="shared" ca="1" si="23"/>
        <v>MX</v>
      </c>
      <c r="T307" s="215" t="str">
        <f ca="1">IF(B307="","",IF(ISERROR(MATCH($J307,[1]SorP!$B$1:$B$6230,0)),"",INDIRECT("'SorP'!$A$"&amp;MATCH($J307,[1]SorP!$B$1:$B$6230,0))))</f>
        <v>MX-VER</v>
      </c>
      <c r="U307" s="231"/>
      <c r="V307" s="262">
        <f>IF(C307="",NA(),MATCH($B307&amp;$C307,'[1]Smelter Look-up'!$J:$J,0))</f>
        <v>339</v>
      </c>
      <c r="W307" s="263"/>
      <c r="X307" s="263">
        <f t="shared" si="21"/>
        <v>0</v>
      </c>
      <c r="Y307" s="263"/>
      <c r="Z307" s="263"/>
      <c r="AB307" s="265" t="str">
        <f t="shared" si="22"/>
        <v>TantalumKEMET Blue Metals</v>
      </c>
    </row>
    <row r="308" spans="1:28" s="264" customFormat="1" ht="63.75">
      <c r="A308" s="207" t="s">
        <v>1416</v>
      </c>
      <c r="B308" s="208" t="s">
        <v>1132</v>
      </c>
      <c r="C308" s="212" t="s">
        <v>1415</v>
      </c>
      <c r="D308" s="270"/>
      <c r="E308" s="208" t="s">
        <v>888</v>
      </c>
      <c r="F308" s="208" t="s">
        <v>1416</v>
      </c>
      <c r="G308" s="208" t="s">
        <v>13320</v>
      </c>
      <c r="H308" s="209">
        <v>0</v>
      </c>
      <c r="I308" s="210" t="s">
        <v>1758</v>
      </c>
      <c r="J308" s="210" t="s">
        <v>1759</v>
      </c>
      <c r="K308" s="260"/>
      <c r="L308" s="260"/>
      <c r="M308" s="260"/>
      <c r="N308" s="260"/>
      <c r="O308" s="260"/>
      <c r="P308" s="211"/>
      <c r="Q308" s="261"/>
      <c r="R308" s="208" t="s">
        <v>15183</v>
      </c>
      <c r="S308" s="215" t="str">
        <f t="shared" ca="1" si="23"/>
        <v>TH</v>
      </c>
      <c r="T308" s="215" t="str">
        <f ca="1">IF(B308="","",IF(ISERROR(MATCH($J308,[1]SorP!$B$1:$B$6230,0)),"",INDIRECT("'SorP'!$A$"&amp;MATCH($J308,[1]SorP!$B$1:$B$6230,0))))</f>
        <v>TH-60</v>
      </c>
      <c r="U308" s="231"/>
      <c r="V308" s="262">
        <f>IF(C308="",NA(),MATCH($B308&amp;$C308,'[1]Smelter Look-up'!$J:$J,0))</f>
        <v>326</v>
      </c>
      <c r="W308" s="263"/>
      <c r="X308" s="263">
        <f t="shared" si="21"/>
        <v>0</v>
      </c>
      <c r="Y308" s="263"/>
      <c r="Z308" s="263"/>
      <c r="AB308" s="265" t="str">
        <f t="shared" si="22"/>
        <v>TantalumH.C. Starck Co., Ltd.</v>
      </c>
    </row>
    <row r="309" spans="1:28" s="264" customFormat="1" ht="89.25">
      <c r="A309" s="207" t="s">
        <v>1417</v>
      </c>
      <c r="B309" s="208" t="s">
        <v>1132</v>
      </c>
      <c r="C309" s="212" t="s">
        <v>2548</v>
      </c>
      <c r="D309" s="270"/>
      <c r="E309" s="208" t="s">
        <v>1101</v>
      </c>
      <c r="F309" s="208" t="s">
        <v>1417</v>
      </c>
      <c r="G309" s="208" t="s">
        <v>13320</v>
      </c>
      <c r="H309" s="209">
        <v>0</v>
      </c>
      <c r="I309" s="210" t="s">
        <v>1760</v>
      </c>
      <c r="J309" s="210" t="s">
        <v>4270</v>
      </c>
      <c r="K309" s="260"/>
      <c r="L309" s="260"/>
      <c r="M309" s="260"/>
      <c r="N309" s="260"/>
      <c r="O309" s="260"/>
      <c r="P309" s="211"/>
      <c r="Q309" s="261"/>
      <c r="R309" s="208" t="s">
        <v>15186</v>
      </c>
      <c r="S309" s="215" t="str">
        <f t="shared" ca="1" si="23"/>
        <v>DE</v>
      </c>
      <c r="T309" s="215" t="str">
        <f ca="1">IF(B309="","",IF(ISERROR(MATCH($J309,[1]SorP!$B$1:$B$6230,0)),"",INDIRECT("'SorP'!$A$"&amp;MATCH($J309,[1]SorP!$B$1:$B$6230,0))))</f>
        <v>DE-ST</v>
      </c>
      <c r="U309" s="231"/>
      <c r="V309" s="262">
        <f>IF(C309="",NA(),MATCH($B309&amp;$C309,'[1]Smelter Look-up'!$J:$J,0))</f>
        <v>331</v>
      </c>
      <c r="W309" s="263"/>
      <c r="X309" s="263">
        <f t="shared" si="21"/>
        <v>0</v>
      </c>
      <c r="Y309" s="263"/>
      <c r="Z309" s="263"/>
      <c r="AB309" s="265" t="str">
        <f t="shared" si="22"/>
        <v>TantalumH.C. Starck Tantalum and Niobium GmbH</v>
      </c>
    </row>
    <row r="310" spans="1:28" s="264" customFormat="1" ht="63.75">
      <c r="A310" s="207" t="s">
        <v>1419</v>
      </c>
      <c r="B310" s="208" t="s">
        <v>1132</v>
      </c>
      <c r="C310" s="212" t="s">
        <v>1418</v>
      </c>
      <c r="D310" s="270"/>
      <c r="E310" s="208" t="s">
        <v>1101</v>
      </c>
      <c r="F310" s="208" t="s">
        <v>1419</v>
      </c>
      <c r="G310" s="208" t="s">
        <v>13320</v>
      </c>
      <c r="H310" s="209">
        <v>0</v>
      </c>
      <c r="I310" s="210" t="s">
        <v>1762</v>
      </c>
      <c r="J310" s="210" t="s">
        <v>4248</v>
      </c>
      <c r="K310" s="260"/>
      <c r="L310" s="260"/>
      <c r="M310" s="260"/>
      <c r="N310" s="260"/>
      <c r="O310" s="260"/>
      <c r="P310" s="211"/>
      <c r="Q310" s="261"/>
      <c r="R310" s="208" t="s">
        <v>1418</v>
      </c>
      <c r="S310" s="215" t="str">
        <f t="shared" ca="1" si="23"/>
        <v>DE</v>
      </c>
      <c r="T310" s="215" t="str">
        <f ca="1">IF(B310="","",IF(ISERROR(MATCH($J310,[1]SorP!$B$1:$B$6230,0)),"",INDIRECT("'SorP'!$A$"&amp;MATCH($J310,[1]SorP!$B$1:$B$6230,0))))</f>
        <v>DE-HH</v>
      </c>
      <c r="U310" s="231"/>
      <c r="V310" s="262">
        <f>IF(C310="",NA(),MATCH($B310&amp;$C310,'[1]Smelter Look-up'!$J:$J,0))</f>
        <v>327</v>
      </c>
      <c r="W310" s="263"/>
      <c r="X310" s="263">
        <f t="shared" si="21"/>
        <v>0</v>
      </c>
      <c r="Y310" s="263"/>
      <c r="Z310" s="263"/>
      <c r="AB310" s="265" t="str">
        <f t="shared" si="22"/>
        <v>TantalumH.C. Starck Hermsdorf GmbH</v>
      </c>
    </row>
    <row r="311" spans="1:28" s="264" customFormat="1" ht="51">
      <c r="A311" s="207" t="s">
        <v>1421</v>
      </c>
      <c r="B311" s="208" t="s">
        <v>1132</v>
      </c>
      <c r="C311" s="212" t="s">
        <v>1420</v>
      </c>
      <c r="D311" s="270"/>
      <c r="E311" s="208" t="s">
        <v>2456</v>
      </c>
      <c r="F311" s="208" t="s">
        <v>1421</v>
      </c>
      <c r="G311" s="208" t="s">
        <v>13320</v>
      </c>
      <c r="H311" s="209">
        <v>0</v>
      </c>
      <c r="I311" s="210" t="s">
        <v>1763</v>
      </c>
      <c r="J311" s="210" t="s">
        <v>1632</v>
      </c>
      <c r="K311" s="260"/>
      <c r="L311" s="260"/>
      <c r="M311" s="260"/>
      <c r="N311" s="260"/>
      <c r="O311" s="260"/>
      <c r="P311" s="211"/>
      <c r="Q311" s="261"/>
      <c r="R311" s="208" t="s">
        <v>1420</v>
      </c>
      <c r="S311" s="215" t="str">
        <f t="shared" ca="1" si="23"/>
        <v>US</v>
      </c>
      <c r="T311" s="215" t="str">
        <f ca="1">IF(B311="","",IF(ISERROR(MATCH($J311,[1]SorP!$B$1:$B$6230,0)),"",INDIRECT("'SorP'!$A$"&amp;MATCH($J311,[1]SorP!$B$1:$B$6230,0))))</f>
        <v>US-LA</v>
      </c>
      <c r="U311" s="231"/>
      <c r="V311" s="262">
        <f>IF(C311="",NA(),MATCH($B311&amp;$C311,'[1]Smelter Look-up'!$J:$J,0))</f>
        <v>328</v>
      </c>
      <c r="W311" s="263"/>
      <c r="X311" s="263">
        <f t="shared" si="21"/>
        <v>0</v>
      </c>
      <c r="Y311" s="263"/>
      <c r="Z311" s="263"/>
      <c r="AB311" s="265" t="str">
        <f t="shared" si="22"/>
        <v>TantalumH.C. Starck Inc.</v>
      </c>
    </row>
    <row r="312" spans="1:28" s="264" customFormat="1" ht="51">
      <c r="A312" s="207" t="s">
        <v>1423</v>
      </c>
      <c r="B312" s="208" t="s">
        <v>1132</v>
      </c>
      <c r="C312" s="212" t="s">
        <v>1422</v>
      </c>
      <c r="D312" s="270"/>
      <c r="E312" s="208" t="s">
        <v>1108</v>
      </c>
      <c r="F312" s="208" t="s">
        <v>1423</v>
      </c>
      <c r="G312" s="208" t="s">
        <v>13320</v>
      </c>
      <c r="H312" s="209">
        <v>0</v>
      </c>
      <c r="I312" s="210" t="s">
        <v>1764</v>
      </c>
      <c r="J312" s="210" t="s">
        <v>1765</v>
      </c>
      <c r="K312" s="260"/>
      <c r="L312" s="260"/>
      <c r="M312" s="260"/>
      <c r="N312" s="260"/>
      <c r="O312" s="260"/>
      <c r="P312" s="211"/>
      <c r="Q312" s="261"/>
      <c r="R312" s="208" t="s">
        <v>15184</v>
      </c>
      <c r="S312" s="215" t="str">
        <f t="shared" ca="1" si="23"/>
        <v>JP</v>
      </c>
      <c r="T312" s="215" t="str">
        <f ca="1">IF(B312="","",IF(ISERROR(MATCH($J312,[1]SorP!$B$1:$B$6230,0)),"",INDIRECT("'SorP'!$A$"&amp;MATCH($J312,[1]SorP!$B$1:$B$6230,0))))</f>
        <v>KE-06</v>
      </c>
      <c r="U312" s="231"/>
      <c r="V312" s="262">
        <f>IF(C312="",NA(),MATCH($B312&amp;$C312,'[1]Smelter Look-up'!$J:$J,0))</f>
        <v>329</v>
      </c>
      <c r="W312" s="263"/>
      <c r="X312" s="263">
        <f t="shared" si="21"/>
        <v>0</v>
      </c>
      <c r="Y312" s="263"/>
      <c r="Z312" s="263"/>
      <c r="AB312" s="265" t="str">
        <f t="shared" si="22"/>
        <v>TantalumH.C. Starck Ltd.</v>
      </c>
    </row>
    <row r="313" spans="1:28" s="264" customFormat="1" ht="76.5">
      <c r="A313" s="207" t="s">
        <v>1424</v>
      </c>
      <c r="B313" s="208" t="s">
        <v>1132</v>
      </c>
      <c r="C313" s="212" t="s">
        <v>2357</v>
      </c>
      <c r="D313" s="270"/>
      <c r="E313" s="208" t="s">
        <v>1101</v>
      </c>
      <c r="F313" s="208" t="s">
        <v>1424</v>
      </c>
      <c r="G313" s="208" t="s">
        <v>13320</v>
      </c>
      <c r="H313" s="209">
        <v>0</v>
      </c>
      <c r="I313" s="210" t="s">
        <v>1761</v>
      </c>
      <c r="J313" s="210" t="s">
        <v>1550</v>
      </c>
      <c r="K313" s="260"/>
      <c r="L313" s="260"/>
      <c r="M313" s="260"/>
      <c r="N313" s="260"/>
      <c r="O313" s="260"/>
      <c r="P313" s="211"/>
      <c r="Q313" s="261"/>
      <c r="R313" s="208" t="s">
        <v>15185</v>
      </c>
      <c r="S313" s="215" t="str">
        <f t="shared" ca="1" si="23"/>
        <v>DE</v>
      </c>
      <c r="T313" s="215" t="str">
        <f ca="1">IF(B313="","",IF(ISERROR(MATCH($J313,[1]SorP!$B$1:$B$6230,0)),"",INDIRECT("'SorP'!$A$"&amp;MATCH($J313,[1]SorP!$B$1:$B$6230,0))))</f>
        <v>DE-BW</v>
      </c>
      <c r="U313" s="231"/>
      <c r="V313" s="262">
        <f>IF(C313="",NA(),MATCH($B313&amp;$C313,'[1]Smelter Look-up'!$J:$J,0))</f>
        <v>330</v>
      </c>
      <c r="W313" s="263"/>
      <c r="X313" s="263">
        <f t="shared" si="21"/>
        <v>0</v>
      </c>
      <c r="Y313" s="263"/>
      <c r="Z313" s="263"/>
      <c r="AB313" s="265" t="str">
        <f t="shared" si="22"/>
        <v>TantalumH.C. Starck Smelting GmbH &amp; Co. KG</v>
      </c>
    </row>
    <row r="314" spans="1:28" s="264" customFormat="1" ht="89.25">
      <c r="A314" s="207" t="s">
        <v>1414</v>
      </c>
      <c r="B314" s="208" t="s">
        <v>1132</v>
      </c>
      <c r="C314" s="212" t="s">
        <v>1413</v>
      </c>
      <c r="D314" s="270"/>
      <c r="E314" s="208" t="s">
        <v>2456</v>
      </c>
      <c r="F314" s="208" t="s">
        <v>1414</v>
      </c>
      <c r="G314" s="208" t="s">
        <v>13320</v>
      </c>
      <c r="H314" s="209">
        <v>0</v>
      </c>
      <c r="I314" s="210" t="s">
        <v>1766</v>
      </c>
      <c r="J314" s="210" t="s">
        <v>1748</v>
      </c>
      <c r="K314" s="260"/>
      <c r="L314" s="260"/>
      <c r="M314" s="260"/>
      <c r="N314" s="260"/>
      <c r="O314" s="260"/>
      <c r="P314" s="211"/>
      <c r="Q314" s="261"/>
      <c r="R314" s="208" t="s">
        <v>1413</v>
      </c>
      <c r="S314" s="215" t="str">
        <f t="shared" ca="1" si="23"/>
        <v>US</v>
      </c>
      <c r="T314" s="215" t="str">
        <f ca="1">IF(B314="","",IF(ISERROR(MATCH($J314,[1]SorP!$B$1:$B$6230,0)),"",INDIRECT("'SorP'!$A$"&amp;MATCH($J314,[1]SorP!$B$1:$B$6230,0))))</f>
        <v>US-PA</v>
      </c>
      <c r="U314" s="231"/>
      <c r="V314" s="262">
        <f>IF(C314="",NA(),MATCH($B314&amp;$C314,'[1]Smelter Look-up'!$J:$J,0))</f>
        <v>324</v>
      </c>
      <c r="W314" s="263"/>
      <c r="X314" s="263">
        <f t="shared" si="21"/>
        <v>0</v>
      </c>
      <c r="Y314" s="263"/>
      <c r="Z314" s="263"/>
      <c r="AB314" s="265" t="str">
        <f t="shared" si="22"/>
        <v>TantalumGlobal Advanced Metals Boyertown</v>
      </c>
    </row>
    <row r="315" spans="1:28" s="264" customFormat="1" ht="76.5">
      <c r="A315" s="207" t="s">
        <v>1412</v>
      </c>
      <c r="B315" s="208" t="s">
        <v>1132</v>
      </c>
      <c r="C315" s="212" t="s">
        <v>1411</v>
      </c>
      <c r="D315" s="270"/>
      <c r="E315" s="208" t="s">
        <v>1108</v>
      </c>
      <c r="F315" s="208" t="s">
        <v>1412</v>
      </c>
      <c r="G315" s="208" t="s">
        <v>13320</v>
      </c>
      <c r="H315" s="209">
        <v>0</v>
      </c>
      <c r="I315" s="210" t="s">
        <v>1767</v>
      </c>
      <c r="J315" s="210" t="s">
        <v>1561</v>
      </c>
      <c r="K315" s="260"/>
      <c r="L315" s="260"/>
      <c r="M315" s="260"/>
      <c r="N315" s="260"/>
      <c r="O315" s="260"/>
      <c r="P315" s="211"/>
      <c r="Q315" s="261"/>
      <c r="R315" s="208" t="s">
        <v>1411</v>
      </c>
      <c r="S315" s="215" t="str">
        <f t="shared" ca="1" si="23"/>
        <v>JP</v>
      </c>
      <c r="T315" s="215" t="str">
        <f ca="1">IF(B315="","",IF(ISERROR(MATCH($J315,[1]SorP!$B$1:$B$6230,0)),"",INDIRECT("'SorP'!$A$"&amp;MATCH($J315,[1]SorP!$B$1:$B$6230,0))))</f>
        <v>JP-32</v>
      </c>
      <c r="U315" s="231"/>
      <c r="V315" s="262">
        <f>IF(C315="",NA(),MATCH($B315&amp;$C315,'[1]Smelter Look-up'!$J:$J,0))</f>
        <v>323</v>
      </c>
      <c r="W315" s="263"/>
      <c r="X315" s="263">
        <f t="shared" si="21"/>
        <v>0</v>
      </c>
      <c r="Y315" s="263"/>
      <c r="Z315" s="263"/>
      <c r="AB315" s="265" t="str">
        <f t="shared" si="22"/>
        <v>TantalumGlobal Advanced Metals Aizu</v>
      </c>
    </row>
    <row r="316" spans="1:28" s="264" customFormat="1" ht="76.5">
      <c r="A316" s="207" t="s">
        <v>1769</v>
      </c>
      <c r="B316" s="208" t="s">
        <v>1132</v>
      </c>
      <c r="C316" s="212" t="s">
        <v>12513</v>
      </c>
      <c r="D316" s="270"/>
      <c r="E316" s="208" t="s">
        <v>1096</v>
      </c>
      <c r="F316" s="208" t="s">
        <v>1769</v>
      </c>
      <c r="G316" s="208" t="s">
        <v>13320</v>
      </c>
      <c r="H316" s="209">
        <v>0</v>
      </c>
      <c r="I316" s="210" t="s">
        <v>1731</v>
      </c>
      <c r="J316" s="210" t="s">
        <v>1770</v>
      </c>
      <c r="K316" s="260"/>
      <c r="L316" s="260"/>
      <c r="M316" s="260"/>
      <c r="N316" s="260"/>
      <c r="O316" s="260"/>
      <c r="P316" s="211"/>
      <c r="Q316" s="261"/>
      <c r="R316" s="208" t="s">
        <v>12513</v>
      </c>
      <c r="S316" s="215" t="str">
        <f t="shared" ca="1" si="23"/>
        <v>BR</v>
      </c>
      <c r="T316" s="215" t="str">
        <f ca="1">IF(B316="","",IF(ISERROR(MATCH($J316,[1]SorP!$B$1:$B$6230,0)),"",INDIRECT("'SorP'!$A$"&amp;MATCH($J316,[1]SorP!$B$1:$B$6230,0))))</f>
        <v>BR-CE</v>
      </c>
      <c r="U316" s="231"/>
      <c r="V316" s="262">
        <f>IF(C316="",NA(),MATCH($B316&amp;$C316,'[1]Smelter Look-up'!$J:$J,0))</f>
        <v>359</v>
      </c>
      <c r="W316" s="263"/>
      <c r="X316" s="263">
        <f t="shared" si="21"/>
        <v>0</v>
      </c>
      <c r="Y316" s="263"/>
      <c r="Z316" s="263"/>
      <c r="AB316" s="265" t="str">
        <f t="shared" si="22"/>
        <v>TantalumResind Industria e Comercio Ltda.</v>
      </c>
    </row>
    <row r="317" spans="1:28" s="264" customFormat="1" ht="76.5">
      <c r="A317" s="207" t="s">
        <v>2287</v>
      </c>
      <c r="B317" s="208" t="s">
        <v>1132</v>
      </c>
      <c r="C317" s="212" t="s">
        <v>2286</v>
      </c>
      <c r="D317" s="270"/>
      <c r="E317" s="208" t="s">
        <v>1100</v>
      </c>
      <c r="F317" s="208" t="s">
        <v>2287</v>
      </c>
      <c r="G317" s="208" t="s">
        <v>13320</v>
      </c>
      <c r="H317" s="209">
        <v>0</v>
      </c>
      <c r="I317" s="210" t="s">
        <v>1750</v>
      </c>
      <c r="J317" s="210" t="s">
        <v>13699</v>
      </c>
      <c r="K317" s="260"/>
      <c r="L317" s="260"/>
      <c r="M317" s="260"/>
      <c r="N317" s="260"/>
      <c r="O317" s="260"/>
      <c r="P317" s="211"/>
      <c r="Q317" s="261"/>
      <c r="R317" s="208" t="s">
        <v>2286</v>
      </c>
      <c r="S317" s="215" t="str">
        <f t="shared" ca="1" si="23"/>
        <v>CN</v>
      </c>
      <c r="T317" s="215" t="str">
        <f ca="1">IF(B317="","",IF(ISERROR(MATCH($J317,[1]SorP!$B$1:$B$6230,0)),"",INDIRECT("'SorP'!$A$"&amp;MATCH($J317,[1]SorP!$B$1:$B$6230,0))))</f>
        <v>CN-SD</v>
      </c>
      <c r="U317" s="231"/>
      <c r="V317" s="262">
        <f>IF(C317="",NA(),MATCH($B317&amp;$C317,'[1]Smelter Look-up'!$J:$J,0))</f>
        <v>334</v>
      </c>
      <c r="W317" s="263"/>
      <c r="X317" s="263">
        <f t="shared" si="21"/>
        <v>0</v>
      </c>
      <c r="Y317" s="263"/>
      <c r="Z317" s="263"/>
      <c r="AB317" s="265" t="str">
        <f t="shared" si="22"/>
        <v>TantalumJiangxi Tuohong New Raw Material</v>
      </c>
    </row>
    <row r="318" spans="1:28" s="264" customFormat="1" ht="102">
      <c r="A318" s="207" t="s">
        <v>2299</v>
      </c>
      <c r="B318" s="208" t="s">
        <v>1131</v>
      </c>
      <c r="C318" s="212" t="s">
        <v>2358</v>
      </c>
      <c r="D318" s="270"/>
      <c r="E318" s="208" t="s">
        <v>1100</v>
      </c>
      <c r="F318" s="208" t="s">
        <v>2299</v>
      </c>
      <c r="G318" s="208" t="s">
        <v>13320</v>
      </c>
      <c r="H318" s="209">
        <v>0</v>
      </c>
      <c r="I318" s="210" t="s">
        <v>1787</v>
      </c>
      <c r="J318" s="210" t="s">
        <v>13703</v>
      </c>
      <c r="K318" s="260"/>
      <c r="L318" s="260"/>
      <c r="M318" s="260"/>
      <c r="N318" s="260"/>
      <c r="O318" s="260"/>
      <c r="P318" s="211"/>
      <c r="Q318" s="261"/>
      <c r="R318" s="208" t="s">
        <v>2358</v>
      </c>
      <c r="S318" s="215" t="str">
        <f t="shared" ca="1" si="23"/>
        <v>CN</v>
      </c>
      <c r="T318" s="215" t="str">
        <f ca="1">IF(B318="","",IF(ISERROR(MATCH($J318,[1]SorP!$B$1:$B$6230,0)),"",INDIRECT("'SorP'!$A$"&amp;MATCH($J318,[1]SorP!$B$1:$B$6230,0))))</f>
        <v>CN-YN</v>
      </c>
      <c r="U318" s="231"/>
      <c r="V318" s="262">
        <f>IF(C318="",NA(),MATCH($B318&amp;$C318,'[1]Smelter Look-up'!$J:$J,0))</f>
        <v>392</v>
      </c>
      <c r="W318" s="263"/>
      <c r="X318" s="263">
        <f t="shared" si="21"/>
        <v>0</v>
      </c>
      <c r="Y318" s="263"/>
      <c r="Z318" s="263"/>
      <c r="AB318" s="265" t="str">
        <f t="shared" si="22"/>
        <v>TinChenzhou Yunxiang Mining and Metallurgy Co., Ltd.</v>
      </c>
    </row>
    <row r="319" spans="1:28" s="264" customFormat="1" ht="25.5">
      <c r="A319" s="207" t="s">
        <v>766</v>
      </c>
      <c r="B319" s="208" t="s">
        <v>1131</v>
      </c>
      <c r="C319" s="212" t="s">
        <v>49</v>
      </c>
      <c r="D319" s="270"/>
      <c r="E319" s="208" t="s">
        <v>2456</v>
      </c>
      <c r="F319" s="208" t="s">
        <v>766</v>
      </c>
      <c r="G319" s="208" t="s">
        <v>13320</v>
      </c>
      <c r="H319" s="209">
        <v>0</v>
      </c>
      <c r="I319" s="210" t="s">
        <v>1772</v>
      </c>
      <c r="J319" s="210" t="s">
        <v>1748</v>
      </c>
      <c r="K319" s="260"/>
      <c r="L319" s="260"/>
      <c r="M319" s="260"/>
      <c r="N319" s="260"/>
      <c r="O319" s="260"/>
      <c r="P319" s="211"/>
      <c r="Q319" s="261"/>
      <c r="R319" s="208" t="s">
        <v>49</v>
      </c>
      <c r="S319" s="215" t="str">
        <f t="shared" ca="1" si="23"/>
        <v>US</v>
      </c>
      <c r="T319" s="215" t="str">
        <f ca="1">IF(B319="","",IF(ISERROR(MATCH($J319,[1]SorP!$B$1:$B$6230,0)),"",INDIRECT("'SorP'!$A$"&amp;MATCH($J319,[1]SorP!$B$1:$B$6230,0))))</f>
        <v>US-PA</v>
      </c>
      <c r="U319" s="231"/>
      <c r="V319" s="262">
        <f>IF(C319="",NA(),MATCH($B319&amp;$C319,'[1]Smelter Look-up'!$J:$J,0))</f>
        <v>384</v>
      </c>
      <c r="W319" s="263"/>
      <c r="X319" s="263">
        <f t="shared" si="21"/>
        <v>0</v>
      </c>
      <c r="Y319" s="263"/>
      <c r="Z319" s="263"/>
      <c r="AB319" s="265" t="str">
        <f t="shared" si="22"/>
        <v>TinAlpha</v>
      </c>
    </row>
    <row r="320" spans="1:28" s="264" customFormat="1" ht="20.25">
      <c r="A320" s="207" t="s">
        <v>1410</v>
      </c>
      <c r="B320" s="208" t="s">
        <v>1131</v>
      </c>
      <c r="C320" s="212" t="s">
        <v>906</v>
      </c>
      <c r="D320" s="270"/>
      <c r="E320" s="208" t="s">
        <v>1108</v>
      </c>
      <c r="F320" s="208" t="s">
        <v>1410</v>
      </c>
      <c r="G320" s="208" t="s">
        <v>13320</v>
      </c>
      <c r="H320" s="209">
        <v>0</v>
      </c>
      <c r="I320" s="210" t="s">
        <v>1581</v>
      </c>
      <c r="J320" s="210" t="s">
        <v>1582</v>
      </c>
      <c r="K320" s="260"/>
      <c r="L320" s="260"/>
      <c r="M320" s="260"/>
      <c r="N320" s="260"/>
      <c r="O320" s="260"/>
      <c r="P320" s="211"/>
      <c r="Q320" s="261"/>
      <c r="R320" s="208" t="s">
        <v>906</v>
      </c>
      <c r="S320" s="215" t="str">
        <f t="shared" ref="S320" ca="1" si="24">IF(B320="","",IF(ISERROR(MATCH($E320,CL,0)),"Unknown",INDIRECT("'C'!$A$"&amp;MATCH($E320,CL,0)+1)))</f>
        <v>JP</v>
      </c>
      <c r="T320" s="215" t="str">
        <f ca="1">IF(B320="","",IF(ISERROR(MATCH($J320,[1]SorP!$B$1:$B$6230,0)),"",INDIRECT("'SorP'!$A$"&amp;MATCH($J320,[1]SorP!$B$1:$B$6230,0))))</f>
        <v>JP-44</v>
      </c>
      <c r="U320" s="231"/>
      <c r="V320" s="262">
        <f>IF(C320="",NA(),MATCH($B320&amp;$C320,'[1]Smelter Look-up'!$J:$J,0))</f>
        <v>409</v>
      </c>
      <c r="W320" s="263"/>
      <c r="X320" s="263">
        <f t="shared" si="21"/>
        <v>0</v>
      </c>
      <c r="Y320" s="263"/>
      <c r="Z320" s="263"/>
      <c r="AB320" s="265" t="str">
        <f t="shared" si="22"/>
        <v>TinDowa</v>
      </c>
    </row>
    <row r="321" spans="1:28" s="264" customFormat="1" ht="25.5">
      <c r="A321" s="207" t="s">
        <v>769</v>
      </c>
      <c r="B321" s="208" t="s">
        <v>1131</v>
      </c>
      <c r="C321" s="212" t="s">
        <v>815</v>
      </c>
      <c r="D321" s="270"/>
      <c r="E321" s="208" t="s">
        <v>882</v>
      </c>
      <c r="F321" s="208" t="s">
        <v>769</v>
      </c>
      <c r="G321" s="208" t="s">
        <v>13320</v>
      </c>
      <c r="H321" s="209">
        <v>0</v>
      </c>
      <c r="I321" s="210" t="s">
        <v>1784</v>
      </c>
      <c r="J321" s="210" t="s">
        <v>9580</v>
      </c>
      <c r="K321" s="260"/>
      <c r="L321" s="260"/>
      <c r="M321" s="260"/>
      <c r="N321" s="260"/>
      <c r="O321" s="260"/>
      <c r="P321" s="211"/>
      <c r="Q321" s="261"/>
      <c r="R321" s="208" t="s">
        <v>815</v>
      </c>
      <c r="S321" s="215" t="str">
        <f t="shared" ref="S321:S352" ca="1" si="25">IF(B321="","",IF(ISERROR(MATCH($E321,CL,0)),"Unknown",INDIRECT("'C'!$A$"&amp;MATCH($E321,CL,0)+1)))</f>
        <v>PL</v>
      </c>
      <c r="T321" s="215" t="str">
        <f ca="1">IF(B321="","",IF(ISERROR(MATCH($J321,[1]SorP!$B$1:$B$6230,0)),"",INDIRECT("'SorP'!$A$"&amp;MATCH($J321,[1]SorP!$B$1:$B$6230,0))))</f>
        <v>PL-18</v>
      </c>
      <c r="U321" s="231"/>
      <c r="V321" s="262">
        <f>IF(C321="",NA(),MATCH($B321&amp;$C321,'[1]Smelter Look-up'!$J:$J,0))</f>
        <v>421</v>
      </c>
      <c r="W321" s="263"/>
      <c r="X321" s="263">
        <f t="shared" si="21"/>
        <v>0</v>
      </c>
      <c r="Y321" s="263"/>
      <c r="Z321" s="263"/>
      <c r="AB321" s="265" t="str">
        <f t="shared" si="22"/>
        <v>TinFenix Metals</v>
      </c>
    </row>
    <row r="322" spans="1:28" s="264" customFormat="1" ht="89.25">
      <c r="A322" s="207" t="s">
        <v>770</v>
      </c>
      <c r="B322" s="208" t="s">
        <v>1131</v>
      </c>
      <c r="C322" s="212" t="s">
        <v>2158</v>
      </c>
      <c r="D322" s="270"/>
      <c r="E322" s="208" t="s">
        <v>1100</v>
      </c>
      <c r="F322" s="208" t="s">
        <v>770</v>
      </c>
      <c r="G322" s="208" t="s">
        <v>13320</v>
      </c>
      <c r="H322" s="209">
        <v>0</v>
      </c>
      <c r="I322" s="210" t="s">
        <v>2470</v>
      </c>
      <c r="J322" s="210" t="s">
        <v>13708</v>
      </c>
      <c r="K322" s="260"/>
      <c r="L322" s="260"/>
      <c r="M322" s="260"/>
      <c r="N322" s="260"/>
      <c r="O322" s="260"/>
      <c r="P322" s="211"/>
      <c r="Q322" s="261"/>
      <c r="R322" s="208" t="s">
        <v>2158</v>
      </c>
      <c r="S322" s="215" t="str">
        <f t="shared" ca="1" si="25"/>
        <v>CN</v>
      </c>
      <c r="T322" s="215" t="str">
        <f ca="1">IF(B322="","",IF(ISERROR(MATCH($J322,[1]SorP!$B$1:$B$6230,0)),"",INDIRECT("'SorP'!$A$"&amp;MATCH($J322,[1]SorP!$B$1:$B$6230,0))))</f>
        <v>CN-XJ</v>
      </c>
      <c r="U322" s="231"/>
      <c r="V322" s="262">
        <f>IF(C322="",NA(),MATCH($B322&amp;$C322,'[1]Smelter Look-up'!$J:$J,0))</f>
        <v>428</v>
      </c>
      <c r="W322" s="263"/>
      <c r="X322" s="263">
        <f t="shared" si="21"/>
        <v>0</v>
      </c>
      <c r="Y322" s="263"/>
      <c r="Z322" s="263"/>
      <c r="AB322" s="265" t="str">
        <f t="shared" si="22"/>
        <v>TinGejiu Non-Ferrous Metal Processing Co., Ltd.</v>
      </c>
    </row>
    <row r="323" spans="1:28" s="264" customFormat="1" ht="76.5">
      <c r="A323" s="207" t="s">
        <v>15687</v>
      </c>
      <c r="B323" s="208" t="s">
        <v>1131</v>
      </c>
      <c r="C323" s="212" t="s">
        <v>15688</v>
      </c>
      <c r="D323" s="270"/>
      <c r="E323" s="208" t="s">
        <v>1100</v>
      </c>
      <c r="F323" s="208" t="s">
        <v>15687</v>
      </c>
      <c r="G323" s="208" t="s">
        <v>13320</v>
      </c>
      <c r="H323" s="209">
        <v>0</v>
      </c>
      <c r="I323" s="210" t="s">
        <v>1786</v>
      </c>
      <c r="J323" s="210" t="s">
        <v>13699</v>
      </c>
      <c r="K323" s="260"/>
      <c r="L323" s="260"/>
      <c r="M323" s="260"/>
      <c r="N323" s="260"/>
      <c r="O323" s="260"/>
      <c r="P323" s="211"/>
      <c r="Q323" s="261"/>
      <c r="R323" s="208" t="s">
        <v>15668</v>
      </c>
      <c r="S323" s="215" t="str">
        <f t="shared" ca="1" si="25"/>
        <v>CN</v>
      </c>
      <c r="T323" s="215" t="str">
        <f ca="1">IF(B323="","",IF(ISERROR(MATCH($J323,[1]SorP!$B$1:$B$6230,0)),"",INDIRECT("'SorP'!$A$"&amp;MATCH($J323,[1]SorP!$B$1:$B$6230,0))))</f>
        <v>CN-SD</v>
      </c>
      <c r="U323" s="231"/>
      <c r="V323" s="262" t="e">
        <f>IF(C323="",NA(),MATCH($B323&amp;$C323,'[1]Smelter Look-up'!$J:$J,0))</f>
        <v>#N/A</v>
      </c>
      <c r="W323" s="263"/>
      <c r="X323" s="263">
        <f t="shared" si="21"/>
        <v>0</v>
      </c>
      <c r="Y323" s="263"/>
      <c r="Z323" s="263"/>
      <c r="AB323" s="265" t="str">
        <f t="shared" si="22"/>
        <v>TinHuichang Jinshunda Tin Co., Ltd.</v>
      </c>
    </row>
    <row r="324" spans="1:28" s="264" customFormat="1" ht="89.25">
      <c r="A324" s="207" t="s">
        <v>772</v>
      </c>
      <c r="B324" s="208" t="s">
        <v>1131</v>
      </c>
      <c r="C324" s="212" t="s">
        <v>1427</v>
      </c>
      <c r="D324" s="270"/>
      <c r="E324" s="208" t="s">
        <v>1100</v>
      </c>
      <c r="F324" s="208" t="s">
        <v>772</v>
      </c>
      <c r="G324" s="208" t="s">
        <v>13320</v>
      </c>
      <c r="H324" s="209">
        <v>0</v>
      </c>
      <c r="I324" s="210" t="s">
        <v>2470</v>
      </c>
      <c r="J324" s="210" t="s">
        <v>13708</v>
      </c>
      <c r="K324" s="260"/>
      <c r="L324" s="260"/>
      <c r="M324" s="260"/>
      <c r="N324" s="260"/>
      <c r="O324" s="260"/>
      <c r="P324" s="211"/>
      <c r="Q324" s="261"/>
      <c r="R324" s="208" t="s">
        <v>1427</v>
      </c>
      <c r="S324" s="215" t="str">
        <f t="shared" ca="1" si="25"/>
        <v>CN</v>
      </c>
      <c r="T324" s="215" t="str">
        <f ca="1">IF(B324="","",IF(ISERROR(MATCH($J324,[1]SorP!$B$1:$B$6230,0)),"",INDIRECT("'SorP'!$A$"&amp;MATCH($J324,[1]SorP!$B$1:$B$6230,0))))</f>
        <v>CN-XJ</v>
      </c>
      <c r="U324" s="231"/>
      <c r="V324" s="262">
        <f>IF(C324="",NA(),MATCH($B324&amp;$C324,'[1]Smelter Look-up'!$J:$J,0))</f>
        <v>427</v>
      </c>
      <c r="W324" s="263"/>
      <c r="X324" s="263">
        <f t="shared" si="21"/>
        <v>0</v>
      </c>
      <c r="Y324" s="263"/>
      <c r="Z324" s="263"/>
      <c r="AB324" s="265" t="str">
        <f t="shared" si="22"/>
        <v>TinGejiu Kai Meng Industry and Trade LLC</v>
      </c>
    </row>
    <row r="325" spans="1:28" s="264" customFormat="1" ht="63.75">
      <c r="A325" s="207" t="s">
        <v>773</v>
      </c>
      <c r="B325" s="208" t="s">
        <v>1131</v>
      </c>
      <c r="C325" s="212" t="s">
        <v>1327</v>
      </c>
      <c r="D325" s="270"/>
      <c r="E325" s="208" t="s">
        <v>1100</v>
      </c>
      <c r="F325" s="208" t="s">
        <v>773</v>
      </c>
      <c r="G325" s="208" t="s">
        <v>13320</v>
      </c>
      <c r="H325" s="209">
        <v>0</v>
      </c>
      <c r="I325" s="210" t="s">
        <v>1788</v>
      </c>
      <c r="J325" s="210" t="s">
        <v>13683</v>
      </c>
      <c r="K325" s="260"/>
      <c r="L325" s="260"/>
      <c r="M325" s="260"/>
      <c r="N325" s="260"/>
      <c r="O325" s="260"/>
      <c r="P325" s="211"/>
      <c r="Q325" s="261"/>
      <c r="R325" s="208" t="s">
        <v>1327</v>
      </c>
      <c r="S325" s="215" t="str">
        <f t="shared" ca="1" si="25"/>
        <v>CN</v>
      </c>
      <c r="T325" s="215" t="str">
        <f ca="1">IF(B325="","",IF(ISERROR(MATCH($J325,[1]SorP!$B$1:$B$6230,0)),"",INDIRECT("'SorP'!$A$"&amp;MATCH($J325,[1]SorP!$B$1:$B$6230,0))))</f>
        <v>CN-FJ</v>
      </c>
      <c r="U325" s="231"/>
      <c r="V325" s="262">
        <f>IF(C325="",NA(),MATCH($B325&amp;$C325,'[1]Smelter Look-up'!$J:$J,0))</f>
        <v>395</v>
      </c>
      <c r="W325" s="263"/>
      <c r="X325" s="263">
        <f t="shared" ref="X325:X388" si="26">IF(AND(C325="Smelter not listed",OR(LEN(D325)=0,LEN(E325)=0)),1,0)</f>
        <v>0</v>
      </c>
      <c r="Y325" s="263"/>
      <c r="Z325" s="263"/>
      <c r="AB325" s="265" t="str">
        <f t="shared" ref="AB325:AB388" si="27">B325&amp;C325</f>
        <v>TinChina Tin Group Co., Ltd.</v>
      </c>
    </row>
    <row r="326" spans="1:28" s="264" customFormat="1" ht="76.5">
      <c r="A326" s="207" t="s">
        <v>774</v>
      </c>
      <c r="B326" s="208" t="s">
        <v>1131</v>
      </c>
      <c r="C326" s="212" t="s">
        <v>821</v>
      </c>
      <c r="D326" s="270"/>
      <c r="E326" s="208" t="s">
        <v>1115</v>
      </c>
      <c r="F326" s="208" t="s">
        <v>774</v>
      </c>
      <c r="G326" s="208" t="s">
        <v>13320</v>
      </c>
      <c r="H326" s="209">
        <v>0</v>
      </c>
      <c r="I326" s="210" t="s">
        <v>1793</v>
      </c>
      <c r="J326" s="210" t="s">
        <v>8739</v>
      </c>
      <c r="K326" s="260"/>
      <c r="L326" s="260"/>
      <c r="M326" s="260"/>
      <c r="N326" s="260"/>
      <c r="O326" s="260"/>
      <c r="P326" s="211"/>
      <c r="Q326" s="261"/>
      <c r="R326" s="208" t="s">
        <v>821</v>
      </c>
      <c r="S326" s="215" t="str">
        <f t="shared" ca="1" si="25"/>
        <v>MY</v>
      </c>
      <c r="T326" s="215" t="str">
        <f ca="1">IF(B326="","",IF(ISERROR(MATCH($J326,[1]SorP!$B$1:$B$6230,0)),"",INDIRECT("'SorP'!$A$"&amp;MATCH($J326,[1]SorP!$B$1:$B$6230,0))))</f>
        <v>MY-01</v>
      </c>
      <c r="U326" s="231"/>
      <c r="V326" s="262">
        <f>IF(C326="",NA(),MATCH($B326&amp;$C326,'[1]Smelter Look-up'!$J:$J,0))</f>
        <v>449</v>
      </c>
      <c r="W326" s="263"/>
      <c r="X326" s="263">
        <f t="shared" si="26"/>
        <v>0</v>
      </c>
      <c r="Y326" s="263"/>
      <c r="Z326" s="263"/>
      <c r="AB326" s="265" t="str">
        <f t="shared" si="27"/>
        <v>TinMalaysia Smelting Corporation (MSC)</v>
      </c>
    </row>
    <row r="327" spans="1:28" s="264" customFormat="1" ht="51">
      <c r="A327" s="207" t="s">
        <v>1794</v>
      </c>
      <c r="B327" s="208" t="s">
        <v>1131</v>
      </c>
      <c r="C327" s="212" t="s">
        <v>2163</v>
      </c>
      <c r="D327" s="270"/>
      <c r="E327" s="208" t="s">
        <v>2456</v>
      </c>
      <c r="F327" s="208" t="s">
        <v>1794</v>
      </c>
      <c r="G327" s="208" t="s">
        <v>13320</v>
      </c>
      <c r="H327" s="209">
        <v>0</v>
      </c>
      <c r="I327" s="210" t="s">
        <v>1795</v>
      </c>
      <c r="J327" s="210" t="s">
        <v>1642</v>
      </c>
      <c r="K327" s="260"/>
      <c r="L327" s="260"/>
      <c r="M327" s="260"/>
      <c r="N327" s="260"/>
      <c r="O327" s="260"/>
      <c r="P327" s="211"/>
      <c r="Q327" s="261"/>
      <c r="R327" s="208" t="s">
        <v>2163</v>
      </c>
      <c r="S327" s="215" t="str">
        <f t="shared" ca="1" si="25"/>
        <v>US</v>
      </c>
      <c r="T327" s="215" t="str">
        <f ca="1">IF(B327="","",IF(ISERROR(MATCH($J327,[1]SorP!$B$1:$B$6230,0)),"",INDIRECT("'SorP'!$A$"&amp;MATCH($J327,[1]SorP!$B$1:$B$6230,0))))</f>
        <v>US-ID</v>
      </c>
      <c r="U327" s="231"/>
      <c r="V327" s="262">
        <f>IF(C327="",NA(),MATCH($B327&amp;$C327,'[1]Smelter Look-up'!$J:$J,0))</f>
        <v>453</v>
      </c>
      <c r="W327" s="263"/>
      <c r="X327" s="263">
        <f t="shared" si="26"/>
        <v>0</v>
      </c>
      <c r="Y327" s="263"/>
      <c r="Z327" s="263"/>
      <c r="AB327" s="265" t="str">
        <f t="shared" si="27"/>
        <v>TinMetallic Resources, Inc.</v>
      </c>
    </row>
    <row r="328" spans="1:28" s="264" customFormat="1" ht="51">
      <c r="A328" s="207" t="s">
        <v>775</v>
      </c>
      <c r="B328" s="208" t="s">
        <v>1131</v>
      </c>
      <c r="C328" s="212" t="s">
        <v>12509</v>
      </c>
      <c r="D328" s="270"/>
      <c r="E328" s="208" t="s">
        <v>1096</v>
      </c>
      <c r="F328" s="208" t="s">
        <v>775</v>
      </c>
      <c r="G328" s="208" t="s">
        <v>13320</v>
      </c>
      <c r="H328" s="209">
        <v>0</v>
      </c>
      <c r="I328" s="210" t="s">
        <v>1796</v>
      </c>
      <c r="J328" s="210" t="s">
        <v>1682</v>
      </c>
      <c r="K328" s="260"/>
      <c r="L328" s="260"/>
      <c r="M328" s="260"/>
      <c r="N328" s="260"/>
      <c r="O328" s="260"/>
      <c r="P328" s="211"/>
      <c r="Q328" s="261"/>
      <c r="R328" s="208" t="s">
        <v>12509</v>
      </c>
      <c r="S328" s="215" t="str">
        <f t="shared" ca="1" si="25"/>
        <v>BR</v>
      </c>
      <c r="T328" s="215" t="str">
        <f ca="1">IF(B328="","",IF(ISERROR(MATCH($J328,[1]SorP!$B$1:$B$6230,0)),"",INDIRECT("'SorP'!$A$"&amp;MATCH($J328,[1]SorP!$B$1:$B$6230,0))))</f>
        <v>BR-RN</v>
      </c>
      <c r="U328" s="231"/>
      <c r="V328" s="262">
        <f>IF(C328="",NA(),MATCH($B328&amp;$C328,'[1]Smelter Look-up'!$J:$J,0))</f>
        <v>456</v>
      </c>
      <c r="W328" s="263"/>
      <c r="X328" s="263">
        <f t="shared" si="26"/>
        <v>0</v>
      </c>
      <c r="Y328" s="263"/>
      <c r="Z328" s="263"/>
      <c r="AB328" s="265" t="str">
        <f t="shared" si="27"/>
        <v>TinMineracao Taboca S.A.</v>
      </c>
    </row>
    <row r="329" spans="1:28" s="264" customFormat="1" ht="25.5">
      <c r="A329" s="207" t="s">
        <v>776</v>
      </c>
      <c r="B329" s="208" t="s">
        <v>1131</v>
      </c>
      <c r="C329" s="212" t="s">
        <v>1034</v>
      </c>
      <c r="D329" s="270"/>
      <c r="E329" s="208" t="s">
        <v>880</v>
      </c>
      <c r="F329" s="208" t="s">
        <v>776</v>
      </c>
      <c r="G329" s="208" t="s">
        <v>13320</v>
      </c>
      <c r="H329" s="209">
        <v>0</v>
      </c>
      <c r="I329" s="210" t="s">
        <v>1798</v>
      </c>
      <c r="J329" s="210" t="s">
        <v>9194</v>
      </c>
      <c r="K329" s="260"/>
      <c r="L329" s="260"/>
      <c r="M329" s="260"/>
      <c r="N329" s="260"/>
      <c r="O329" s="260"/>
      <c r="P329" s="211"/>
      <c r="Q329" s="261"/>
      <c r="R329" s="208" t="s">
        <v>1034</v>
      </c>
      <c r="S329" s="215" t="str">
        <f t="shared" ca="1" si="25"/>
        <v>PE</v>
      </c>
      <c r="T329" s="215" t="str">
        <f ca="1">IF(B329="","",IF(ISERROR(MATCH($J329,[1]SorP!$B$1:$B$6230,0)),"",INDIRECT("'SorP'!$A$"&amp;MATCH($J329,[1]SorP!$B$1:$B$6230,0))))</f>
        <v>PE-AMA</v>
      </c>
      <c r="U329" s="231"/>
      <c r="V329" s="262">
        <f>IF(C329="",NA(),MATCH($B329&amp;$C329,'[1]Smelter Look-up'!$J:$J,0))</f>
        <v>460</v>
      </c>
      <c r="W329" s="263"/>
      <c r="X329" s="263">
        <f t="shared" si="26"/>
        <v>0</v>
      </c>
      <c r="Y329" s="263"/>
      <c r="Z329" s="263"/>
      <c r="AB329" s="265" t="str">
        <f t="shared" si="27"/>
        <v>TinMinsur</v>
      </c>
    </row>
    <row r="330" spans="1:28" s="264" customFormat="1" ht="76.5">
      <c r="A330" s="207" t="s">
        <v>777</v>
      </c>
      <c r="B330" s="208" t="s">
        <v>1131</v>
      </c>
      <c r="C330" s="212" t="s">
        <v>1164</v>
      </c>
      <c r="D330" s="270"/>
      <c r="E330" s="208" t="s">
        <v>1108</v>
      </c>
      <c r="F330" s="208" t="s">
        <v>777</v>
      </c>
      <c r="G330" s="208" t="s">
        <v>13320</v>
      </c>
      <c r="H330" s="209">
        <v>0</v>
      </c>
      <c r="I330" s="210" t="s">
        <v>15689</v>
      </c>
      <c r="J330" s="210" t="s">
        <v>1558</v>
      </c>
      <c r="K330" s="260"/>
      <c r="L330" s="260"/>
      <c r="M330" s="260"/>
      <c r="N330" s="260"/>
      <c r="O330" s="260"/>
      <c r="P330" s="211"/>
      <c r="Q330" s="261"/>
      <c r="R330" s="208" t="s">
        <v>1164</v>
      </c>
      <c r="S330" s="215" t="str">
        <f t="shared" ca="1" si="25"/>
        <v>JP</v>
      </c>
      <c r="T330" s="215" t="str">
        <f ca="1">IF(B330="","",IF(ISERROR(MATCH($J330,[1]SorP!$B$1:$B$6230,0)),"",INDIRECT("'SorP'!$A$"&amp;MATCH($J330,[1]SorP!$B$1:$B$6230,0))))</f>
        <v>JP-21</v>
      </c>
      <c r="U330" s="231"/>
      <c r="V330" s="262">
        <f>IF(C330="",NA(),MATCH($B330&amp;$C330,'[1]Smelter Look-up'!$J:$J,0))</f>
        <v>461</v>
      </c>
      <c r="W330" s="263"/>
      <c r="X330" s="263">
        <f t="shared" si="26"/>
        <v>0</v>
      </c>
      <c r="Y330" s="263"/>
      <c r="Z330" s="263"/>
      <c r="AB330" s="265" t="str">
        <f t="shared" si="27"/>
        <v>TinMitsubishi Materials Corporation</v>
      </c>
    </row>
    <row r="331" spans="1:28" s="264" customFormat="1" ht="63.75">
      <c r="A331" s="207" t="s">
        <v>1801</v>
      </c>
      <c r="B331" s="208" t="s">
        <v>1131</v>
      </c>
      <c r="C331" s="212" t="s">
        <v>13261</v>
      </c>
      <c r="D331" s="270"/>
      <c r="E331" s="208" t="s">
        <v>1100</v>
      </c>
      <c r="F331" s="208" t="s">
        <v>1801</v>
      </c>
      <c r="G331" s="208" t="s">
        <v>13320</v>
      </c>
      <c r="H331" s="209">
        <v>0</v>
      </c>
      <c r="I331" s="210" t="s">
        <v>1786</v>
      </c>
      <c r="J331" s="210" t="s">
        <v>13699</v>
      </c>
      <c r="K331" s="260"/>
      <c r="L331" s="260"/>
      <c r="M331" s="260"/>
      <c r="N331" s="260"/>
      <c r="O331" s="260"/>
      <c r="P331" s="211"/>
      <c r="Q331" s="261"/>
      <c r="R331" s="208" t="s">
        <v>13261</v>
      </c>
      <c r="S331" s="215" t="str">
        <f t="shared" ca="1" si="25"/>
        <v>CN</v>
      </c>
      <c r="T331" s="215" t="str">
        <f ca="1">IF(B331="","",IF(ISERROR(MATCH($J331,[1]SorP!$B$1:$B$6230,0)),"",INDIRECT("'SorP'!$A$"&amp;MATCH($J331,[1]SorP!$B$1:$B$6230,0))))</f>
        <v>CN-SD</v>
      </c>
      <c r="U331" s="231"/>
      <c r="V331" s="262">
        <f>IF(C331="",NA(),MATCH($B331&amp;$C331,'[1]Smelter Look-up'!$J:$J,0))</f>
        <v>440</v>
      </c>
      <c r="W331" s="263"/>
      <c r="X331" s="263">
        <f t="shared" si="26"/>
        <v>0</v>
      </c>
      <c r="Y331" s="263"/>
      <c r="Z331" s="263"/>
      <c r="AB331" s="265" t="str">
        <f t="shared" si="27"/>
        <v>TinJiangxi New Nanshan Technology Ltd.</v>
      </c>
    </row>
    <row r="332" spans="1:28" s="264" customFormat="1" ht="76.5">
      <c r="A332" s="207" t="s">
        <v>779</v>
      </c>
      <c r="B332" s="208" t="s">
        <v>1131</v>
      </c>
      <c r="C332" s="212" t="s">
        <v>778</v>
      </c>
      <c r="D332" s="270"/>
      <c r="E332" s="208" t="s">
        <v>888</v>
      </c>
      <c r="F332" s="208" t="s">
        <v>779</v>
      </c>
      <c r="G332" s="208" t="s">
        <v>13320</v>
      </c>
      <c r="H332" s="209">
        <v>0</v>
      </c>
      <c r="I332" s="210" t="s">
        <v>2363</v>
      </c>
      <c r="J332" s="210" t="s">
        <v>11104</v>
      </c>
      <c r="K332" s="260"/>
      <c r="L332" s="260"/>
      <c r="M332" s="260"/>
      <c r="N332" s="260"/>
      <c r="O332" s="260"/>
      <c r="P332" s="211"/>
      <c r="Q332" s="261"/>
      <c r="R332" s="208" t="s">
        <v>778</v>
      </c>
      <c r="S332" s="215" t="str">
        <f t="shared" ca="1" si="25"/>
        <v>TH</v>
      </c>
      <c r="T332" s="215" t="str">
        <f ca="1">IF(B332="","",IF(ISERROR(MATCH($J332,[1]SorP!$B$1:$B$6230,0)),"",INDIRECT("'SorP'!$A$"&amp;MATCH($J332,[1]SorP!$B$1:$B$6230,0))))</f>
        <v>TH-33</v>
      </c>
      <c r="U332" s="231"/>
      <c r="V332" s="262">
        <f>IF(C332="",NA(),MATCH($B332&amp;$C332,'[1]Smelter Look-up'!$J:$J,0))</f>
        <v>468</v>
      </c>
      <c r="W332" s="263"/>
      <c r="X332" s="263">
        <f t="shared" si="26"/>
        <v>0</v>
      </c>
      <c r="Y332" s="263"/>
      <c r="Z332" s="263"/>
      <c r="AB332" s="265" t="str">
        <f t="shared" si="27"/>
        <v>TinO.M. Manufacturing (Thailand) Co., Ltd.</v>
      </c>
    </row>
    <row r="333" spans="1:28" s="264" customFormat="1" ht="63.75">
      <c r="A333" s="207" t="s">
        <v>780</v>
      </c>
      <c r="B333" s="208" t="s">
        <v>1131</v>
      </c>
      <c r="C333" s="212" t="s">
        <v>13885</v>
      </c>
      <c r="D333" s="270"/>
      <c r="E333" s="208" t="s">
        <v>2454</v>
      </c>
      <c r="F333" s="208" t="s">
        <v>780</v>
      </c>
      <c r="G333" s="208" t="s">
        <v>13320</v>
      </c>
      <c r="H333" s="209">
        <v>0</v>
      </c>
      <c r="I333" s="210" t="s">
        <v>1781</v>
      </c>
      <c r="J333" s="210" t="s">
        <v>1781</v>
      </c>
      <c r="K333" s="260"/>
      <c r="L333" s="260"/>
      <c r="M333" s="260"/>
      <c r="N333" s="260"/>
      <c r="O333" s="260"/>
      <c r="P333" s="211"/>
      <c r="Q333" s="261"/>
      <c r="R333" s="208" t="s">
        <v>13885</v>
      </c>
      <c r="S333" s="215" t="str">
        <f t="shared" ca="1" si="25"/>
        <v>BO</v>
      </c>
      <c r="T333" s="215" t="str">
        <f ca="1">IF(B333="","",IF(ISERROR(MATCH($J333,[1]SorP!$B$1:$B$6230,0)),"",INDIRECT("'SorP'!$A$"&amp;MATCH($J333,[1]SorP!$B$1:$B$6230,0))))</f>
        <v>BO-L</v>
      </c>
      <c r="U333" s="231"/>
      <c r="V333" s="262">
        <f>IF(C333="",NA(),MATCH($B333&amp;$C333,'[1]Smelter Look-up'!$J:$J,0))</f>
        <v>471</v>
      </c>
      <c r="W333" s="263"/>
      <c r="X333" s="263">
        <f t="shared" si="26"/>
        <v>0</v>
      </c>
      <c r="Y333" s="263"/>
      <c r="Z333" s="263"/>
      <c r="AB333" s="265" t="str">
        <f t="shared" si="27"/>
        <v>TinOperaciones Metalurgicas S.A.</v>
      </c>
    </row>
    <row r="334" spans="1:28" s="264" customFormat="1" ht="51">
      <c r="A334" s="207" t="s">
        <v>782</v>
      </c>
      <c r="B334" s="208" t="s">
        <v>1131</v>
      </c>
      <c r="C334" s="212" t="s">
        <v>627</v>
      </c>
      <c r="D334" s="270"/>
      <c r="E334" s="208" t="s">
        <v>1105</v>
      </c>
      <c r="F334" s="208" t="s">
        <v>782</v>
      </c>
      <c r="G334" s="208" t="s">
        <v>13320</v>
      </c>
      <c r="H334" s="209">
        <v>0</v>
      </c>
      <c r="I334" s="210" t="s">
        <v>1779</v>
      </c>
      <c r="J334" s="210" t="s">
        <v>12931</v>
      </c>
      <c r="K334" s="260"/>
      <c r="L334" s="260"/>
      <c r="M334" s="260"/>
      <c r="N334" s="260"/>
      <c r="O334" s="260"/>
      <c r="P334" s="211"/>
      <c r="Q334" s="261"/>
      <c r="R334" s="208" t="s">
        <v>627</v>
      </c>
      <c r="S334" s="215" t="str">
        <f t="shared" ca="1" si="25"/>
        <v>ID</v>
      </c>
      <c r="T334" s="215" t="str">
        <f ca="1">IF(B334="","",IF(ISERROR(MATCH($J334,[1]SorP!$B$1:$B$6230,0)),"",INDIRECT("'SorP'!$A$"&amp;MATCH($J334,[1]SorP!$B$1:$B$6230,0))))</f>
        <v>ID-PP</v>
      </c>
      <c r="U334" s="231"/>
      <c r="V334" s="262">
        <f>IF(C334="",NA(),MATCH($B334&amp;$C334,'[1]Smelter Look-up'!$J:$J,0))</f>
        <v>482</v>
      </c>
      <c r="W334" s="263"/>
      <c r="X334" s="263">
        <f t="shared" si="26"/>
        <v>0</v>
      </c>
      <c r="Y334" s="263"/>
      <c r="Z334" s="263"/>
      <c r="AB334" s="265" t="str">
        <f t="shared" si="27"/>
        <v>TinPT Mitra Stania Prima</v>
      </c>
    </row>
    <row r="335" spans="1:28" s="264" customFormat="1" ht="51">
      <c r="A335" s="207" t="s">
        <v>783</v>
      </c>
      <c r="B335" s="208" t="s">
        <v>1131</v>
      </c>
      <c r="C335" s="212" t="s">
        <v>2171</v>
      </c>
      <c r="D335" s="270"/>
      <c r="E335" s="208" t="s">
        <v>1105</v>
      </c>
      <c r="F335" s="208" t="s">
        <v>783</v>
      </c>
      <c r="G335" s="208" t="s">
        <v>13320</v>
      </c>
      <c r="H335" s="209">
        <v>0</v>
      </c>
      <c r="I335" s="210" t="s">
        <v>1779</v>
      </c>
      <c r="J335" s="210" t="s">
        <v>12931</v>
      </c>
      <c r="K335" s="260"/>
      <c r="L335" s="260"/>
      <c r="M335" s="260"/>
      <c r="N335" s="260"/>
      <c r="O335" s="260"/>
      <c r="P335" s="211"/>
      <c r="Q335" s="261"/>
      <c r="R335" s="208" t="s">
        <v>2171</v>
      </c>
      <c r="S335" s="215" t="str">
        <f t="shared" ca="1" si="25"/>
        <v>ID</v>
      </c>
      <c r="T335" s="215" t="str">
        <f ca="1">IF(B335="","",IF(ISERROR(MATCH($J335,[1]SorP!$B$1:$B$6230,0)),"",INDIRECT("'SorP'!$A$"&amp;MATCH($J335,[1]SorP!$B$1:$B$6230,0))))</f>
        <v>ID-PP</v>
      </c>
      <c r="U335" s="231"/>
      <c r="V335" s="262">
        <f>IF(C335="",NA(),MATCH($B335&amp;$C335,'[1]Smelter Look-up'!$J:$J,0))</f>
        <v>487</v>
      </c>
      <c r="W335" s="263"/>
      <c r="X335" s="263">
        <f t="shared" si="26"/>
        <v>0</v>
      </c>
      <c r="Y335" s="263"/>
      <c r="Z335" s="263"/>
      <c r="AB335" s="265" t="str">
        <f t="shared" si="27"/>
        <v>TinPT Refined Bangka Tin</v>
      </c>
    </row>
    <row r="336" spans="1:28" s="264" customFormat="1" ht="51">
      <c r="A336" s="207" t="s">
        <v>804</v>
      </c>
      <c r="B336" s="208" t="s">
        <v>1131</v>
      </c>
      <c r="C336" s="212" t="s">
        <v>13882</v>
      </c>
      <c r="D336" s="270"/>
      <c r="E336" s="208" t="s">
        <v>1105</v>
      </c>
      <c r="F336" s="208" t="s">
        <v>804</v>
      </c>
      <c r="G336" s="208" t="s">
        <v>13320</v>
      </c>
      <c r="H336" s="209">
        <v>0</v>
      </c>
      <c r="I336" s="210" t="s">
        <v>1805</v>
      </c>
      <c r="J336" s="210" t="s">
        <v>6100</v>
      </c>
      <c r="K336" s="260"/>
      <c r="L336" s="260"/>
      <c r="M336" s="260"/>
      <c r="N336" s="260"/>
      <c r="O336" s="260"/>
      <c r="P336" s="211"/>
      <c r="Q336" s="261"/>
      <c r="R336" s="208" t="s">
        <v>13882</v>
      </c>
      <c r="S336" s="215" t="str">
        <f t="shared" ca="1" si="25"/>
        <v>ID</v>
      </c>
      <c r="T336" s="215" t="str">
        <f ca="1">IF(B336="","",IF(ISERROR(MATCH($J336,[1]SorP!$B$1:$B$6230,0)),"",INDIRECT("'SorP'!$A$"&amp;MATCH($J336,[1]SorP!$B$1:$B$6230,0))))</f>
        <v>ID-SN</v>
      </c>
      <c r="U336" s="231"/>
      <c r="V336" s="262">
        <f>IF(C336="",NA(),MATCH($B336&amp;$C336,'[1]Smelter Look-up'!$J:$J,0))</f>
        <v>491</v>
      </c>
      <c r="W336" s="263"/>
      <c r="X336" s="263">
        <f t="shared" si="26"/>
        <v>0</v>
      </c>
      <c r="Y336" s="263"/>
      <c r="Z336" s="263"/>
      <c r="AB336" s="265" t="str">
        <f t="shared" si="27"/>
        <v>TinPT Timah Tbk Kundur</v>
      </c>
    </row>
    <row r="337" spans="1:28" s="264" customFormat="1" ht="51">
      <c r="A337" s="207" t="s">
        <v>784</v>
      </c>
      <c r="B337" s="208" t="s">
        <v>1131</v>
      </c>
      <c r="C337" s="212" t="s">
        <v>13881</v>
      </c>
      <c r="D337" s="270"/>
      <c r="E337" s="208" t="s">
        <v>1105</v>
      </c>
      <c r="F337" s="208" t="s">
        <v>784</v>
      </c>
      <c r="G337" s="208" t="s">
        <v>13320</v>
      </c>
      <c r="H337" s="209">
        <v>0</v>
      </c>
      <c r="I337" s="210" t="s">
        <v>1807</v>
      </c>
      <c r="J337" s="210" t="s">
        <v>12931</v>
      </c>
      <c r="K337" s="260"/>
      <c r="L337" s="260"/>
      <c r="M337" s="260"/>
      <c r="N337" s="260"/>
      <c r="O337" s="260"/>
      <c r="P337" s="211"/>
      <c r="Q337" s="261"/>
      <c r="R337" s="208" t="s">
        <v>13881</v>
      </c>
      <c r="S337" s="215" t="str">
        <f t="shared" ca="1" si="25"/>
        <v>ID</v>
      </c>
      <c r="T337" s="215" t="str">
        <f ca="1">IF(B337="","",IF(ISERROR(MATCH($J337,[1]SorP!$B$1:$B$6230,0)),"",INDIRECT("'SorP'!$A$"&amp;MATCH($J337,[1]SorP!$B$1:$B$6230,0))))</f>
        <v>ID-PP</v>
      </c>
      <c r="U337" s="231"/>
      <c r="V337" s="262">
        <f>IF(C337="",NA(),MATCH($B337&amp;$C337,'[1]Smelter Look-up'!$J:$J,0))</f>
        <v>492</v>
      </c>
      <c r="W337" s="263"/>
      <c r="X337" s="263">
        <f t="shared" si="26"/>
        <v>0</v>
      </c>
      <c r="Y337" s="263"/>
      <c r="Z337" s="263"/>
      <c r="AB337" s="265" t="str">
        <f t="shared" si="27"/>
        <v>TinPT Timah Tbk Mentok</v>
      </c>
    </row>
    <row r="338" spans="1:28" s="264" customFormat="1" ht="25.5">
      <c r="A338" s="207" t="s">
        <v>786</v>
      </c>
      <c r="B338" s="208" t="s">
        <v>1131</v>
      </c>
      <c r="C338" s="212" t="s">
        <v>785</v>
      </c>
      <c r="D338" s="270"/>
      <c r="E338" s="208" t="s">
        <v>2455</v>
      </c>
      <c r="F338" s="208" t="s">
        <v>786</v>
      </c>
      <c r="G338" s="208" t="s">
        <v>13320</v>
      </c>
      <c r="H338" s="209">
        <v>0</v>
      </c>
      <c r="I338" s="210" t="s">
        <v>13915</v>
      </c>
      <c r="J338" s="210" t="s">
        <v>1710</v>
      </c>
      <c r="K338" s="260"/>
      <c r="L338" s="260"/>
      <c r="M338" s="260"/>
      <c r="N338" s="260"/>
      <c r="O338" s="260"/>
      <c r="P338" s="211"/>
      <c r="Q338" s="261"/>
      <c r="R338" s="208" t="s">
        <v>785</v>
      </c>
      <c r="S338" s="215" t="str">
        <f t="shared" ca="1" si="25"/>
        <v>TW</v>
      </c>
      <c r="T338" s="215" t="str">
        <f ca="1">IF(B338="","",IF(ISERROR(MATCH($J338,[1]SorP!$B$1:$B$6230,0)),"",INDIRECT("'SorP'!$A$"&amp;MATCH($J338,[1]SorP!$B$1:$B$6230,0))))</f>
        <v>TW-NWT</v>
      </c>
      <c r="U338" s="231"/>
      <c r="V338" s="262">
        <f>IF(C338="",NA(),MATCH($B338&amp;$C338,'[1]Smelter Look-up'!$J:$J,0))</f>
        <v>497</v>
      </c>
      <c r="W338" s="263"/>
      <c r="X338" s="263">
        <f t="shared" si="26"/>
        <v>0</v>
      </c>
      <c r="Y338" s="263"/>
      <c r="Z338" s="263"/>
      <c r="AB338" s="265" t="str">
        <f t="shared" si="27"/>
        <v>TinRui Da Hung</v>
      </c>
    </row>
    <row r="339" spans="1:28" s="264" customFormat="1" ht="38.25">
      <c r="A339" s="207" t="s">
        <v>787</v>
      </c>
      <c r="B339" s="208" t="s">
        <v>1131</v>
      </c>
      <c r="C339" s="212" t="s">
        <v>2176</v>
      </c>
      <c r="D339" s="270"/>
      <c r="E339" s="208" t="s">
        <v>1096</v>
      </c>
      <c r="F339" s="208" t="s">
        <v>787</v>
      </c>
      <c r="G339" s="208" t="s">
        <v>13320</v>
      </c>
      <c r="H339" s="209">
        <v>0</v>
      </c>
      <c r="I339" s="210" t="s">
        <v>1808</v>
      </c>
      <c r="J339" s="210" t="s">
        <v>1682</v>
      </c>
      <c r="K339" s="260"/>
      <c r="L339" s="260"/>
      <c r="M339" s="260"/>
      <c r="N339" s="260"/>
      <c r="O339" s="260"/>
      <c r="P339" s="211"/>
      <c r="Q339" s="261"/>
      <c r="R339" s="208" t="s">
        <v>2176</v>
      </c>
      <c r="S339" s="215" t="str">
        <f t="shared" ca="1" si="25"/>
        <v>BR</v>
      </c>
      <c r="T339" s="215" t="str">
        <f ca="1">IF(B339="","",IF(ISERROR(MATCH($J339,[1]SorP!$B$1:$B$6230,0)),"",INDIRECT("'SorP'!$A$"&amp;MATCH($J339,[1]SorP!$B$1:$B$6230,0))))</f>
        <v>BR-RN</v>
      </c>
      <c r="U339" s="231"/>
      <c r="V339" s="262">
        <f>IF(C339="",NA(),MATCH($B339&amp;$C339,'[1]Smelter Look-up'!$J:$J,0))</f>
        <v>499</v>
      </c>
      <c r="W339" s="263"/>
      <c r="X339" s="263">
        <f t="shared" si="26"/>
        <v>0</v>
      </c>
      <c r="Y339" s="263"/>
      <c r="Z339" s="263"/>
      <c r="AB339" s="265" t="str">
        <f t="shared" si="27"/>
        <v>TinSoft Metais Ltda.</v>
      </c>
    </row>
    <row r="340" spans="1:28" s="264" customFormat="1" ht="25.5">
      <c r="A340" s="207" t="s">
        <v>788</v>
      </c>
      <c r="B340" s="208" t="s">
        <v>1131</v>
      </c>
      <c r="C340" s="212" t="s">
        <v>1031</v>
      </c>
      <c r="D340" s="270"/>
      <c r="E340" s="208" t="s">
        <v>888</v>
      </c>
      <c r="F340" s="208" t="s">
        <v>788</v>
      </c>
      <c r="G340" s="208" t="s">
        <v>13320</v>
      </c>
      <c r="H340" s="209">
        <v>0</v>
      </c>
      <c r="I340" s="210" t="s">
        <v>1809</v>
      </c>
      <c r="J340" s="210" t="s">
        <v>1810</v>
      </c>
      <c r="K340" s="260"/>
      <c r="L340" s="260"/>
      <c r="M340" s="260"/>
      <c r="N340" s="260"/>
      <c r="O340" s="260"/>
      <c r="P340" s="211"/>
      <c r="Q340" s="261"/>
      <c r="R340" s="208" t="s">
        <v>1031</v>
      </c>
      <c r="S340" s="215" t="str">
        <f t="shared" ca="1" si="25"/>
        <v>TH</v>
      </c>
      <c r="T340" s="215" t="str">
        <f ca="1">IF(B340="","",IF(ISERROR(MATCH($J340,[1]SorP!$B$1:$B$6230,0)),"",INDIRECT("'SorP'!$A$"&amp;MATCH($J340,[1]SorP!$B$1:$B$6230,0))))</f>
        <v>TH-55</v>
      </c>
      <c r="U340" s="231"/>
      <c r="V340" s="262">
        <f>IF(C340="",NA(),MATCH($B340&amp;$C340,'[1]Smelter Look-up'!$J:$J,0))</f>
        <v>504</v>
      </c>
      <c r="W340" s="263"/>
      <c r="X340" s="263">
        <f t="shared" si="26"/>
        <v>0</v>
      </c>
      <c r="Y340" s="263"/>
      <c r="Z340" s="263"/>
      <c r="AB340" s="265" t="str">
        <f t="shared" si="27"/>
        <v>TinThaisarco</v>
      </c>
    </row>
    <row r="341" spans="1:28" s="264" customFormat="1" ht="102">
      <c r="A341" s="207" t="s">
        <v>1813</v>
      </c>
      <c r="B341" s="208" t="s">
        <v>1131</v>
      </c>
      <c r="C341" s="212" t="s">
        <v>1812</v>
      </c>
      <c r="D341" s="270"/>
      <c r="E341" s="208" t="s">
        <v>1100</v>
      </c>
      <c r="F341" s="208" t="s">
        <v>1813</v>
      </c>
      <c r="G341" s="208" t="s">
        <v>13320</v>
      </c>
      <c r="H341" s="209">
        <v>0</v>
      </c>
      <c r="I341" s="210" t="s">
        <v>2470</v>
      </c>
      <c r="J341" s="210" t="s">
        <v>13708</v>
      </c>
      <c r="K341" s="260"/>
      <c r="L341" s="260"/>
      <c r="M341" s="260"/>
      <c r="N341" s="260"/>
      <c r="O341" s="260"/>
      <c r="P341" s="211"/>
      <c r="Q341" s="261"/>
      <c r="R341" s="208" t="s">
        <v>1812</v>
      </c>
      <c r="S341" s="215" t="str">
        <f t="shared" ca="1" si="25"/>
        <v>CN</v>
      </c>
      <c r="T341" s="215" t="str">
        <f ca="1">IF(B341="","",IF(ISERROR(MATCH($J341,[1]SorP!$B$1:$B$6230,0)),"",INDIRECT("'SorP'!$A$"&amp;MATCH($J341,[1]SorP!$B$1:$B$6230,0))))</f>
        <v>CN-XJ</v>
      </c>
      <c r="U341" s="231"/>
      <c r="V341" s="262">
        <f>IF(C341="",NA(),MATCH($B341&amp;$C341,'[1]Smelter Look-up'!$J:$J,0))</f>
        <v>429</v>
      </c>
      <c r="W341" s="263"/>
      <c r="X341" s="263">
        <f t="shared" si="26"/>
        <v>0</v>
      </c>
      <c r="Y341" s="263"/>
      <c r="Z341" s="263"/>
      <c r="AB341" s="265" t="str">
        <f t="shared" si="27"/>
        <v>TinGejiu Yunxin Nonferrous Electrolysis Co., Ltd.</v>
      </c>
    </row>
    <row r="342" spans="1:28" s="264" customFormat="1" ht="76.5">
      <c r="A342" s="207" t="s">
        <v>789</v>
      </c>
      <c r="B342" s="208" t="s">
        <v>1131</v>
      </c>
      <c r="C342" s="212" t="s">
        <v>2556</v>
      </c>
      <c r="D342" s="270"/>
      <c r="E342" s="208" t="s">
        <v>1096</v>
      </c>
      <c r="F342" s="208" t="s">
        <v>789</v>
      </c>
      <c r="G342" s="208" t="s">
        <v>13320</v>
      </c>
      <c r="H342" s="209">
        <v>0</v>
      </c>
      <c r="I342" s="210" t="s">
        <v>1778</v>
      </c>
      <c r="J342" s="210" t="s">
        <v>1782</v>
      </c>
      <c r="K342" s="260"/>
      <c r="L342" s="260"/>
      <c r="M342" s="260"/>
      <c r="N342" s="260"/>
      <c r="O342" s="260"/>
      <c r="P342" s="211"/>
      <c r="Q342" s="261"/>
      <c r="R342" s="208" t="s">
        <v>2556</v>
      </c>
      <c r="S342" s="215" t="str">
        <f t="shared" ca="1" si="25"/>
        <v>BR</v>
      </c>
      <c r="T342" s="215" t="str">
        <f ca="1">IF(B342="","",IF(ISERROR(MATCH($J342,[1]SorP!$B$1:$B$6230,0)),"",INDIRECT("'SorP'!$A$"&amp;MATCH($J342,[1]SorP!$B$1:$B$6230,0))))</f>
        <v>BR-PR</v>
      </c>
      <c r="U342" s="231"/>
      <c r="V342" s="262">
        <f>IF(C342="",NA(),MATCH($B342&amp;$C342,'[1]Smelter Look-up'!$J:$J,0))</f>
        <v>512</v>
      </c>
      <c r="W342" s="263"/>
      <c r="X342" s="263">
        <f t="shared" si="26"/>
        <v>0</v>
      </c>
      <c r="Y342" s="263"/>
      <c r="Z342" s="263"/>
      <c r="AB342" s="265" t="str">
        <f t="shared" si="27"/>
        <v>TinWhite Solder Metalurgia e Mineracao Ltda.</v>
      </c>
    </row>
    <row r="343" spans="1:28" s="264" customFormat="1" ht="102">
      <c r="A343" s="207" t="s">
        <v>790</v>
      </c>
      <c r="B343" s="208" t="s">
        <v>1131</v>
      </c>
      <c r="C343" s="212" t="s">
        <v>2181</v>
      </c>
      <c r="D343" s="270"/>
      <c r="E343" s="208" t="s">
        <v>1100</v>
      </c>
      <c r="F343" s="208" t="s">
        <v>790</v>
      </c>
      <c r="G343" s="208" t="s">
        <v>13320</v>
      </c>
      <c r="H343" s="209">
        <v>0</v>
      </c>
      <c r="I343" s="210" t="s">
        <v>2470</v>
      </c>
      <c r="J343" s="210" t="s">
        <v>13708</v>
      </c>
      <c r="K343" s="260"/>
      <c r="L343" s="260"/>
      <c r="M343" s="260"/>
      <c r="N343" s="260"/>
      <c r="O343" s="260"/>
      <c r="P343" s="211"/>
      <c r="Q343" s="261"/>
      <c r="R343" s="208" t="s">
        <v>2181</v>
      </c>
      <c r="S343" s="215" t="str">
        <f t="shared" ca="1" si="25"/>
        <v>CN</v>
      </c>
      <c r="T343" s="215" t="str">
        <f ca="1">IF(B343="","",IF(ISERROR(MATCH($J343,[1]SorP!$B$1:$B$6230,0)),"",INDIRECT("'SorP'!$A$"&amp;MATCH($J343,[1]SorP!$B$1:$B$6230,0))))</f>
        <v>CN-XJ</v>
      </c>
      <c r="U343" s="231"/>
      <c r="V343" s="262">
        <f>IF(C343="",NA(),MATCH($B343&amp;$C343,'[1]Smelter Look-up'!$J:$J,0))</f>
        <v>520</v>
      </c>
      <c r="W343" s="263"/>
      <c r="X343" s="263">
        <f t="shared" si="26"/>
        <v>0</v>
      </c>
      <c r="Y343" s="263"/>
      <c r="Z343" s="263"/>
      <c r="AB343" s="265" t="str">
        <f t="shared" si="27"/>
        <v>TinYunnan Chengfeng Non-ferrous Metals Co., Ltd.</v>
      </c>
    </row>
    <row r="344" spans="1:28" s="264" customFormat="1" ht="63.75">
      <c r="A344" s="207" t="s">
        <v>791</v>
      </c>
      <c r="B344" s="208" t="s">
        <v>1131</v>
      </c>
      <c r="C344" s="212" t="s">
        <v>2365</v>
      </c>
      <c r="D344" s="270"/>
      <c r="E344" s="208" t="s">
        <v>1100</v>
      </c>
      <c r="F344" s="208" t="s">
        <v>791</v>
      </c>
      <c r="G344" s="208" t="s">
        <v>13320</v>
      </c>
      <c r="H344" s="209">
        <v>0</v>
      </c>
      <c r="I344" s="210" t="s">
        <v>2470</v>
      </c>
      <c r="J344" s="210" t="s">
        <v>13708</v>
      </c>
      <c r="K344" s="260"/>
      <c r="L344" s="260"/>
      <c r="M344" s="260"/>
      <c r="N344" s="260"/>
      <c r="O344" s="260"/>
      <c r="P344" s="211"/>
      <c r="Q344" s="261"/>
      <c r="R344" s="208" t="s">
        <v>2365</v>
      </c>
      <c r="S344" s="215" t="str">
        <f t="shared" ca="1" si="25"/>
        <v>CN</v>
      </c>
      <c r="T344" s="215" t="str">
        <f ca="1">IF(B344="","",IF(ISERROR(MATCH($J344,[1]SorP!$B$1:$B$6230,0)),"",INDIRECT("'SorP'!$A$"&amp;MATCH($J344,[1]SorP!$B$1:$B$6230,0))))</f>
        <v>CN-XJ</v>
      </c>
      <c r="U344" s="231"/>
      <c r="V344" s="262">
        <f>IF(C344="",NA(),MATCH($B344&amp;$C344,'[1]Smelter Look-up'!$J:$J,0))</f>
        <v>524</v>
      </c>
      <c r="W344" s="263"/>
      <c r="X344" s="263">
        <f t="shared" si="26"/>
        <v>0</v>
      </c>
      <c r="Y344" s="263"/>
      <c r="Z344" s="263"/>
      <c r="AB344" s="265" t="str">
        <f t="shared" si="27"/>
        <v>TinYunnan Tin Company Limited</v>
      </c>
    </row>
    <row r="345" spans="1:28" s="264" customFormat="1" ht="76.5">
      <c r="A345" s="207" t="s">
        <v>139</v>
      </c>
      <c r="B345" s="208" t="s">
        <v>1131</v>
      </c>
      <c r="C345" s="212" t="s">
        <v>2182</v>
      </c>
      <c r="D345" s="270"/>
      <c r="E345" s="208" t="s">
        <v>1096</v>
      </c>
      <c r="F345" s="208" t="s">
        <v>139</v>
      </c>
      <c r="G345" s="208" t="s">
        <v>13320</v>
      </c>
      <c r="H345" s="209">
        <v>0</v>
      </c>
      <c r="I345" s="210" t="s">
        <v>1731</v>
      </c>
      <c r="J345" s="210" t="s">
        <v>1554</v>
      </c>
      <c r="K345" s="260"/>
      <c r="L345" s="260"/>
      <c r="M345" s="260"/>
      <c r="N345" s="260"/>
      <c r="O345" s="260"/>
      <c r="P345" s="211"/>
      <c r="Q345" s="261"/>
      <c r="R345" s="208" t="s">
        <v>2182</v>
      </c>
      <c r="S345" s="215" t="str">
        <f t="shared" ca="1" si="25"/>
        <v>BR</v>
      </c>
      <c r="T345" s="215" t="str">
        <f ca="1">IF(B345="","",IF(ISERROR(MATCH($J345,[1]SorP!$B$1:$B$6230,0)),"",INDIRECT("'SorP'!$A$"&amp;MATCH($J345,[1]SorP!$B$1:$B$6230,0))))</f>
        <v>BR-CE</v>
      </c>
      <c r="U345" s="231"/>
      <c r="V345" s="262">
        <f>IF(C345="",NA(),MATCH($B345&amp;$C345,'[1]Smelter Look-up'!$J:$J,0))</f>
        <v>448</v>
      </c>
      <c r="W345" s="263"/>
      <c r="X345" s="263">
        <f t="shared" si="26"/>
        <v>0</v>
      </c>
      <c r="Y345" s="263"/>
      <c r="Z345" s="263"/>
      <c r="AB345" s="265" t="str">
        <f t="shared" si="27"/>
        <v>TinMagnu's Minerais Metais e Ligas Ltda.</v>
      </c>
    </row>
    <row r="346" spans="1:28" s="264" customFormat="1" ht="51">
      <c r="A346" s="207" t="s">
        <v>1326</v>
      </c>
      <c r="B346" s="208" t="s">
        <v>1131</v>
      </c>
      <c r="C346" s="212" t="s">
        <v>2362</v>
      </c>
      <c r="D346" s="270"/>
      <c r="E346" s="208" t="s">
        <v>1096</v>
      </c>
      <c r="F346" s="208" t="s">
        <v>1326</v>
      </c>
      <c r="G346" s="208" t="s">
        <v>13320</v>
      </c>
      <c r="H346" s="209">
        <v>0</v>
      </c>
      <c r="I346" s="210" t="s">
        <v>1778</v>
      </c>
      <c r="J346" s="210" t="s">
        <v>1782</v>
      </c>
      <c r="K346" s="260"/>
      <c r="L346" s="260"/>
      <c r="M346" s="260"/>
      <c r="N346" s="260"/>
      <c r="O346" s="260"/>
      <c r="P346" s="211"/>
      <c r="Q346" s="261"/>
      <c r="R346" s="208" t="s">
        <v>2362</v>
      </c>
      <c r="S346" s="215" t="str">
        <f t="shared" ca="1" si="25"/>
        <v>BR</v>
      </c>
      <c r="T346" s="215" t="str">
        <f ca="1">IF(B346="","",IF(ISERROR(MATCH($J346,[1]SorP!$B$1:$B$6230,0)),"",INDIRECT("'SorP'!$A$"&amp;MATCH($J346,[1]SorP!$B$1:$B$6230,0))))</f>
        <v>BR-PR</v>
      </c>
      <c r="U346" s="231"/>
      <c r="V346" s="262">
        <f>IF(C346="",NA(),MATCH($B346&amp;$C346,'[1]Smelter Look-up'!$J:$J,0))</f>
        <v>450</v>
      </c>
      <c r="W346" s="263"/>
      <c r="X346" s="263">
        <f t="shared" si="26"/>
        <v>0</v>
      </c>
      <c r="Y346" s="263"/>
      <c r="Z346" s="263"/>
      <c r="AB346" s="265" t="str">
        <f t="shared" si="27"/>
        <v>TinMelt Metais e Ligas S.A.</v>
      </c>
    </row>
    <row r="347" spans="1:28" s="264" customFormat="1" ht="63.75">
      <c r="A347" s="207" t="s">
        <v>1402</v>
      </c>
      <c r="B347" s="208" t="s">
        <v>1131</v>
      </c>
      <c r="C347" s="212" t="s">
        <v>1401</v>
      </c>
      <c r="D347" s="270"/>
      <c r="E347" s="208" t="s">
        <v>881</v>
      </c>
      <c r="F347" s="208" t="s">
        <v>1402</v>
      </c>
      <c r="G347" s="208" t="s">
        <v>13320</v>
      </c>
      <c r="H347" s="209">
        <v>0</v>
      </c>
      <c r="I347" s="210" t="s">
        <v>13022</v>
      </c>
      <c r="J347" s="210" t="s">
        <v>9530</v>
      </c>
      <c r="K347" s="260"/>
      <c r="L347" s="260"/>
      <c r="M347" s="260"/>
      <c r="N347" s="260"/>
      <c r="O347" s="260"/>
      <c r="P347" s="211"/>
      <c r="Q347" s="261"/>
      <c r="R347" s="208" t="s">
        <v>1401</v>
      </c>
      <c r="S347" s="215" t="str">
        <f t="shared" ca="1" si="25"/>
        <v>PH</v>
      </c>
      <c r="T347" s="215" t="str">
        <f ca="1">IF(B347="","",IF(ISERROR(MATCH($J347,[1]SorP!$B$1:$B$6230,0)),"",INDIRECT("'SorP'!$A$"&amp;MATCH($J347,[1]SorP!$B$1:$B$6230,0))))</f>
        <v>PH-QUE</v>
      </c>
      <c r="U347" s="231"/>
      <c r="V347" s="262">
        <f>IF(C347="",NA(),MATCH($B347&amp;$C347,'[1]Smelter Look-up'!$J:$J,0))</f>
        <v>469</v>
      </c>
      <c r="W347" s="263"/>
      <c r="X347" s="263">
        <f t="shared" si="26"/>
        <v>0</v>
      </c>
      <c r="Y347" s="263"/>
      <c r="Z347" s="263"/>
      <c r="AB347" s="265" t="str">
        <f t="shared" si="27"/>
        <v>TinO.M. Manufacturing Philippines, Inc.</v>
      </c>
    </row>
    <row r="348" spans="1:28" s="264" customFormat="1" ht="76.5">
      <c r="A348" s="207" t="s">
        <v>1828</v>
      </c>
      <c r="B348" s="208" t="s">
        <v>1131</v>
      </c>
      <c r="C348" s="212" t="s">
        <v>12513</v>
      </c>
      <c r="D348" s="270"/>
      <c r="E348" s="208" t="s">
        <v>1096</v>
      </c>
      <c r="F348" s="208" t="s">
        <v>1828</v>
      </c>
      <c r="G348" s="208" t="s">
        <v>13320</v>
      </c>
      <c r="H348" s="209">
        <v>0</v>
      </c>
      <c r="I348" s="210" t="s">
        <v>1731</v>
      </c>
      <c r="J348" s="210" t="s">
        <v>1770</v>
      </c>
      <c r="K348" s="260"/>
      <c r="L348" s="260"/>
      <c r="M348" s="260"/>
      <c r="N348" s="260"/>
      <c r="O348" s="260"/>
      <c r="P348" s="211"/>
      <c r="Q348" s="261"/>
      <c r="R348" s="208" t="s">
        <v>12513</v>
      </c>
      <c r="S348" s="215" t="str">
        <f t="shared" ca="1" si="25"/>
        <v>BR</v>
      </c>
      <c r="T348" s="215" t="str">
        <f ca="1">IF(B348="","",IF(ISERROR(MATCH($J348,[1]SorP!$B$1:$B$6230,0)),"",INDIRECT("'SorP'!$A$"&amp;MATCH($J348,[1]SorP!$B$1:$B$6230,0))))</f>
        <v>BR-CE</v>
      </c>
      <c r="U348" s="231"/>
      <c r="V348" s="262">
        <f>IF(C348="",NA(),MATCH($B348&amp;$C348,'[1]Smelter Look-up'!$J:$J,0))</f>
        <v>495</v>
      </c>
      <c r="W348" s="263"/>
      <c r="X348" s="263">
        <f t="shared" si="26"/>
        <v>0</v>
      </c>
      <c r="Y348" s="263"/>
      <c r="Z348" s="263"/>
      <c r="AB348" s="265" t="str">
        <f t="shared" si="27"/>
        <v>TinResind Industria e Comercio Ltda.</v>
      </c>
    </row>
    <row r="349" spans="1:28" s="264" customFormat="1" ht="51">
      <c r="A349" s="207" t="s">
        <v>1829</v>
      </c>
      <c r="B349" s="208" t="s">
        <v>1131</v>
      </c>
      <c r="C349" s="212" t="s">
        <v>13012</v>
      </c>
      <c r="D349" s="270"/>
      <c r="E349" s="208" t="s">
        <v>1095</v>
      </c>
      <c r="F349" s="208" t="s">
        <v>1829</v>
      </c>
      <c r="G349" s="208" t="s">
        <v>13320</v>
      </c>
      <c r="H349" s="209">
        <v>0</v>
      </c>
      <c r="I349" s="210" t="s">
        <v>1830</v>
      </c>
      <c r="J349" s="210" t="s">
        <v>3177</v>
      </c>
      <c r="K349" s="260"/>
      <c r="L349" s="260"/>
      <c r="M349" s="260"/>
      <c r="N349" s="260"/>
      <c r="O349" s="260"/>
      <c r="P349" s="211"/>
      <c r="Q349" s="261"/>
      <c r="R349" s="208" t="s">
        <v>13012</v>
      </c>
      <c r="S349" s="215" t="str">
        <f t="shared" ca="1" si="25"/>
        <v>BE</v>
      </c>
      <c r="T349" s="215" t="str">
        <f ca="1">IF(B349="","",IF(ISERROR(MATCH($J349,[1]SorP!$B$1:$B$6230,0)),"",INDIRECT("'SorP'!$A$"&amp;MATCH($J349,[1]SorP!$B$1:$B$6230,0))))</f>
        <v>BE-WLG</v>
      </c>
      <c r="U349" s="231"/>
      <c r="V349" s="262">
        <f>IF(C349="",NA(),MATCH($B349&amp;$C349,'[1]Smelter Look-up'!$J:$J,0))</f>
        <v>454</v>
      </c>
      <c r="W349" s="263"/>
      <c r="X349" s="263">
        <f t="shared" si="26"/>
        <v>0</v>
      </c>
      <c r="Y349" s="263"/>
      <c r="Z349" s="263"/>
      <c r="AB349" s="265" t="str">
        <f t="shared" si="27"/>
        <v>TinMetallo Belgium N.V.</v>
      </c>
    </row>
    <row r="350" spans="1:28" s="264" customFormat="1" ht="38.25">
      <c r="A350" s="207" t="s">
        <v>1831</v>
      </c>
      <c r="B350" s="208" t="s">
        <v>1131</v>
      </c>
      <c r="C350" s="212" t="s">
        <v>13013</v>
      </c>
      <c r="D350" s="270"/>
      <c r="E350" s="208" t="s">
        <v>1102</v>
      </c>
      <c r="F350" s="208" t="s">
        <v>1831</v>
      </c>
      <c r="G350" s="208" t="s">
        <v>13320</v>
      </c>
      <c r="H350" s="209">
        <v>0</v>
      </c>
      <c r="I350" s="210" t="s">
        <v>1832</v>
      </c>
      <c r="J350" s="210" t="s">
        <v>12491</v>
      </c>
      <c r="K350" s="260"/>
      <c r="L350" s="260"/>
      <c r="M350" s="260"/>
      <c r="N350" s="260"/>
      <c r="O350" s="260"/>
      <c r="P350" s="211"/>
      <c r="Q350" s="261"/>
      <c r="R350" s="208" t="s">
        <v>13013</v>
      </c>
      <c r="S350" s="215" t="str">
        <f t="shared" ca="1" si="25"/>
        <v>ES</v>
      </c>
      <c r="T350" s="215" t="str">
        <f ca="1">IF(B350="","",IF(ISERROR(MATCH($J350,[1]SorP!$B$1:$B$6230,0)),"",INDIRECT("'SorP'!$A$"&amp;MATCH($J350,[1]SorP!$B$1:$B$6230,0))))</f>
        <v>ES-TE</v>
      </c>
      <c r="U350" s="231"/>
      <c r="V350" s="262">
        <f>IF(C350="",NA(),MATCH($B350&amp;$C350,'[1]Smelter Look-up'!$J:$J,0))</f>
        <v>455</v>
      </c>
      <c r="W350" s="263"/>
      <c r="X350" s="263">
        <f t="shared" si="26"/>
        <v>0</v>
      </c>
      <c r="Y350" s="263"/>
      <c r="Z350" s="263"/>
      <c r="AB350" s="265" t="str">
        <f t="shared" si="27"/>
        <v>TinMetallo Spain S.L.U.</v>
      </c>
    </row>
    <row r="351" spans="1:28" s="264" customFormat="1" ht="89.25">
      <c r="A351" s="207" t="s">
        <v>15714</v>
      </c>
      <c r="B351" s="208" t="s">
        <v>1131</v>
      </c>
      <c r="C351" s="212" t="s">
        <v>15715</v>
      </c>
      <c r="D351" s="270"/>
      <c r="E351" s="208" t="s">
        <v>1100</v>
      </c>
      <c r="F351" s="208" t="s">
        <v>15714</v>
      </c>
      <c r="G351" s="208" t="s">
        <v>13320</v>
      </c>
      <c r="H351" s="209">
        <v>0</v>
      </c>
      <c r="I351" s="210" t="s">
        <v>15716</v>
      </c>
      <c r="J351" s="210" t="s">
        <v>13683</v>
      </c>
      <c r="K351" s="260"/>
      <c r="L351" s="260"/>
      <c r="M351" s="260"/>
      <c r="N351" s="260"/>
      <c r="O351" s="260"/>
      <c r="P351" s="211"/>
      <c r="Q351" s="261"/>
      <c r="R351" s="208" t="s">
        <v>15668</v>
      </c>
      <c r="S351" s="215" t="str">
        <f t="shared" ca="1" si="25"/>
        <v>CN</v>
      </c>
      <c r="T351" s="215" t="str">
        <f ca="1">IF(B351="","",IF(ISERROR(MATCH($J351,[1]SorP!$B$1:$B$6230,0)),"",INDIRECT("'SorP'!$A$"&amp;MATCH($J351,[1]SorP!$B$1:$B$6230,0))))</f>
        <v>CN-FJ</v>
      </c>
      <c r="U351" s="231"/>
      <c r="V351" s="262" t="e">
        <f>IF(C351="",NA(),MATCH($B351&amp;$C351,'[1]Smelter Look-up'!$J:$J,0))</f>
        <v>#N/A</v>
      </c>
      <c r="W351" s="263"/>
      <c r="X351" s="263">
        <f t="shared" si="26"/>
        <v>0</v>
      </c>
      <c r="Y351" s="263"/>
      <c r="Z351" s="263"/>
      <c r="AB351" s="265" t="str">
        <f t="shared" si="27"/>
        <v>TinGuanyang Guida Nonferrous Metal Smelting Plant</v>
      </c>
    </row>
    <row r="352" spans="1:28" s="264" customFormat="1" ht="102">
      <c r="A352" s="207" t="s">
        <v>2553</v>
      </c>
      <c r="B352" s="208" t="s">
        <v>1131</v>
      </c>
      <c r="C352" s="212" t="s">
        <v>2552</v>
      </c>
      <c r="D352" s="270"/>
      <c r="E352" s="208" t="s">
        <v>1100</v>
      </c>
      <c r="F352" s="208" t="s">
        <v>2553</v>
      </c>
      <c r="G352" s="208" t="s">
        <v>13320</v>
      </c>
      <c r="H352" s="209">
        <v>0</v>
      </c>
      <c r="I352" s="210" t="s">
        <v>1838</v>
      </c>
      <c r="J352" s="210" t="s">
        <v>13704</v>
      </c>
      <c r="K352" s="260"/>
      <c r="L352" s="260"/>
      <c r="M352" s="260"/>
      <c r="N352" s="260"/>
      <c r="O352" s="260"/>
      <c r="P352" s="211"/>
      <c r="Q352" s="261"/>
      <c r="R352" s="208" t="s">
        <v>2552</v>
      </c>
      <c r="S352" s="215" t="str">
        <f t="shared" ca="1" si="25"/>
        <v>CN</v>
      </c>
      <c r="T352" s="215" t="str">
        <f ca="1">IF(B352="","",IF(ISERROR(MATCH($J352,[1]SorP!$B$1:$B$6230,0)),"",INDIRECT("'SorP'!$A$"&amp;MATCH($J352,[1]SorP!$B$1:$B$6230,0))))</f>
        <v>CN-ZJ</v>
      </c>
      <c r="U352" s="231"/>
      <c r="V352" s="262">
        <f>IF(C352="",NA(),MATCH($B352&amp;$C352,'[1]Smelter Look-up'!$J:$J,0))</f>
        <v>434</v>
      </c>
      <c r="W352" s="263"/>
      <c r="X352" s="263">
        <f t="shared" si="26"/>
        <v>0</v>
      </c>
      <c r="Y352" s="263"/>
      <c r="Z352" s="263"/>
      <c r="AB352" s="265" t="str">
        <f t="shared" si="27"/>
        <v>TinGuangdong Hanhe Non-Ferrous Metal Co., Ltd.</v>
      </c>
    </row>
    <row r="353" spans="1:28" s="264" customFormat="1" ht="38.25">
      <c r="A353" s="207" t="s">
        <v>792</v>
      </c>
      <c r="B353" s="208" t="s">
        <v>1133</v>
      </c>
      <c r="C353" s="212" t="s">
        <v>13893</v>
      </c>
      <c r="D353" s="270"/>
      <c r="E353" s="208" t="s">
        <v>1108</v>
      </c>
      <c r="F353" s="208" t="s">
        <v>792</v>
      </c>
      <c r="G353" s="208" t="s">
        <v>13320</v>
      </c>
      <c r="H353" s="209">
        <v>0</v>
      </c>
      <c r="I353" s="210" t="s">
        <v>2146</v>
      </c>
      <c r="J353" s="210" t="s">
        <v>2147</v>
      </c>
      <c r="K353" s="260"/>
      <c r="L353" s="260"/>
      <c r="M353" s="260"/>
      <c r="N353" s="260"/>
      <c r="O353" s="260"/>
      <c r="P353" s="211"/>
      <c r="Q353" s="261"/>
      <c r="R353" s="208" t="s">
        <v>13893</v>
      </c>
      <c r="S353" s="215" t="str">
        <f t="shared" ref="S353:S383" ca="1" si="28">IF(B353="","",IF(ISERROR(MATCH($E353,CL,0)),"Unknown",INDIRECT("'C'!$A$"&amp;MATCH($E353,CL,0)+1)))</f>
        <v>JP</v>
      </c>
      <c r="T353" s="215" t="str">
        <f ca="1">IF(B353="","",IF(ISERROR(MATCH($J353,[1]SorP!$B$1:$B$6230,0)),"",INDIRECT("'SorP'!$A$"&amp;MATCH($J353,[1]SorP!$B$1:$B$6230,0))))</f>
        <v>JP-09</v>
      </c>
      <c r="U353" s="231"/>
      <c r="V353" s="262">
        <f>IF(C353="",NA(),MATCH($B353&amp;$C353,'[1]Smelter Look-up'!$J:$J,0))</f>
        <v>533</v>
      </c>
      <c r="W353" s="263"/>
      <c r="X353" s="263">
        <f t="shared" si="26"/>
        <v>0</v>
      </c>
      <c r="Y353" s="263"/>
      <c r="Z353" s="263"/>
      <c r="AB353" s="265" t="str">
        <f t="shared" si="27"/>
        <v>TungstenA.L.M.T. Corp.</v>
      </c>
    </row>
    <row r="354" spans="1:28" s="264" customFormat="1" ht="63.75">
      <c r="A354" s="207" t="s">
        <v>793</v>
      </c>
      <c r="B354" s="208" t="s">
        <v>1133</v>
      </c>
      <c r="C354" s="212" t="s">
        <v>148</v>
      </c>
      <c r="D354" s="270"/>
      <c r="E354" s="208" t="s">
        <v>2456</v>
      </c>
      <c r="F354" s="208" t="s">
        <v>793</v>
      </c>
      <c r="G354" s="208" t="s">
        <v>13320</v>
      </c>
      <c r="H354" s="209">
        <v>0</v>
      </c>
      <c r="I354" s="210" t="s">
        <v>1836</v>
      </c>
      <c r="J354" s="210" t="s">
        <v>1837</v>
      </c>
      <c r="K354" s="260"/>
      <c r="L354" s="260"/>
      <c r="M354" s="260"/>
      <c r="N354" s="260"/>
      <c r="O354" s="260"/>
      <c r="P354" s="211"/>
      <c r="Q354" s="261"/>
      <c r="R354" s="208" t="s">
        <v>148</v>
      </c>
      <c r="S354" s="215" t="str">
        <f t="shared" ca="1" si="28"/>
        <v>US</v>
      </c>
      <c r="T354" s="215" t="str">
        <f ca="1">IF(B354="","",IF(ISERROR(MATCH($J354,[1]SorP!$B$1:$B$6230,0)),"",INDIRECT("'SorP'!$A$"&amp;MATCH($J354,[1]SorP!$B$1:$B$6230,0))))</f>
        <v>US-AK</v>
      </c>
      <c r="U354" s="231"/>
      <c r="V354" s="262">
        <f>IF(C354="",NA(),MATCH($B354&amp;$C354,'[1]Smelter Look-up'!$J:$J,0))</f>
        <v>583</v>
      </c>
      <c r="W354" s="263"/>
      <c r="X354" s="263">
        <f t="shared" si="26"/>
        <v>0</v>
      </c>
      <c r="Y354" s="263"/>
      <c r="Z354" s="263"/>
      <c r="AB354" s="265" t="str">
        <f t="shared" si="27"/>
        <v>TungstenKennametal Huntsville</v>
      </c>
    </row>
    <row r="355" spans="1:28" s="264" customFormat="1" ht="89.25">
      <c r="A355" s="207" t="s">
        <v>794</v>
      </c>
      <c r="B355" s="208" t="s">
        <v>1133</v>
      </c>
      <c r="C355" s="212" t="s">
        <v>1380</v>
      </c>
      <c r="D355" s="270"/>
      <c r="E355" s="208" t="s">
        <v>1100</v>
      </c>
      <c r="F355" s="208" t="s">
        <v>794</v>
      </c>
      <c r="G355" s="208" t="s">
        <v>13320</v>
      </c>
      <c r="H355" s="209">
        <v>0</v>
      </c>
      <c r="I355" s="210" t="s">
        <v>1838</v>
      </c>
      <c r="J355" s="210" t="s">
        <v>13704</v>
      </c>
      <c r="K355" s="260"/>
      <c r="L355" s="260"/>
      <c r="M355" s="260"/>
      <c r="N355" s="260"/>
      <c r="O355" s="260"/>
      <c r="P355" s="211"/>
      <c r="Q355" s="261"/>
      <c r="R355" s="208" t="s">
        <v>1380</v>
      </c>
      <c r="S355" s="215" t="str">
        <f t="shared" ca="1" si="28"/>
        <v>CN</v>
      </c>
      <c r="T355" s="215" t="str">
        <f ca="1">IF(B355="","",IF(ISERROR(MATCH($J355,[1]SorP!$B$1:$B$6230,0)),"",INDIRECT("'SorP'!$A$"&amp;MATCH($J355,[1]SorP!$B$1:$B$6230,0))))</f>
        <v>CN-ZJ</v>
      </c>
      <c r="U355" s="231"/>
      <c r="V355" s="262">
        <f>IF(C355="",NA(),MATCH($B355&amp;$C355,'[1]Smelter Look-up'!$J:$J,0))</f>
        <v>562</v>
      </c>
      <c r="W355" s="263"/>
      <c r="X355" s="263">
        <f t="shared" si="26"/>
        <v>0</v>
      </c>
      <c r="Y355" s="263"/>
      <c r="Z355" s="263"/>
      <c r="AB355" s="265" t="str">
        <f t="shared" si="27"/>
        <v>TungstenGuangdong Xianglu Tungsten Co., Ltd.</v>
      </c>
    </row>
    <row r="356" spans="1:28" s="264" customFormat="1" ht="102">
      <c r="A356" s="207" t="s">
        <v>795</v>
      </c>
      <c r="B356" s="208" t="s">
        <v>1133</v>
      </c>
      <c r="C356" s="212" t="s">
        <v>1379</v>
      </c>
      <c r="D356" s="270"/>
      <c r="E356" s="208" t="s">
        <v>1100</v>
      </c>
      <c r="F356" s="208" t="s">
        <v>795</v>
      </c>
      <c r="G356" s="208" t="s">
        <v>13320</v>
      </c>
      <c r="H356" s="209">
        <v>0</v>
      </c>
      <c r="I356" s="210" t="s">
        <v>1786</v>
      </c>
      <c r="J356" s="210" t="s">
        <v>13699</v>
      </c>
      <c r="K356" s="260"/>
      <c r="L356" s="260"/>
      <c r="M356" s="260"/>
      <c r="N356" s="260"/>
      <c r="O356" s="260"/>
      <c r="P356" s="211"/>
      <c r="Q356" s="261"/>
      <c r="R356" s="208" t="s">
        <v>1379</v>
      </c>
      <c r="S356" s="215" t="str">
        <f t="shared" ca="1" si="28"/>
        <v>CN</v>
      </c>
      <c r="T356" s="215" t="str">
        <f ca="1">IF(B356="","",IF(ISERROR(MATCH($J356,[1]SorP!$B$1:$B$6230,0)),"",INDIRECT("'SorP'!$A$"&amp;MATCH($J356,[1]SorP!$B$1:$B$6230,0))))</f>
        <v>CN-SD</v>
      </c>
      <c r="U356" s="231"/>
      <c r="V356" s="262">
        <f>IF(C356="",NA(),MATCH($B356&amp;$C356,'[1]Smelter Look-up'!$J:$J,0))</f>
        <v>550</v>
      </c>
      <c r="W356" s="263"/>
      <c r="X356" s="263">
        <f t="shared" si="26"/>
        <v>0</v>
      </c>
      <c r="Y356" s="263"/>
      <c r="Z356" s="263"/>
      <c r="AB356" s="265" t="str">
        <f t="shared" si="27"/>
        <v>TungstenChongyi Zhangyuan Tungsten Co., Ltd.</v>
      </c>
    </row>
    <row r="357" spans="1:28" s="264" customFormat="1" ht="76.5">
      <c r="A357" s="207" t="s">
        <v>15719</v>
      </c>
      <c r="B357" s="208" t="s">
        <v>1133</v>
      </c>
      <c r="C357" s="212" t="s">
        <v>15720</v>
      </c>
      <c r="D357" s="270"/>
      <c r="E357" s="208" t="s">
        <v>1100</v>
      </c>
      <c r="F357" s="208" t="s">
        <v>15719</v>
      </c>
      <c r="G357" s="208" t="s">
        <v>13320</v>
      </c>
      <c r="H357" s="209">
        <v>0</v>
      </c>
      <c r="I357" s="210" t="s">
        <v>15721</v>
      </c>
      <c r="J357" s="210" t="s">
        <v>13698</v>
      </c>
      <c r="K357" s="260"/>
      <c r="L357" s="260"/>
      <c r="M357" s="260"/>
      <c r="N357" s="260"/>
      <c r="O357" s="260"/>
      <c r="P357" s="211"/>
      <c r="Q357" s="261"/>
      <c r="R357" s="208" t="s">
        <v>15668</v>
      </c>
      <c r="S357" s="215" t="str">
        <f t="shared" ca="1" si="28"/>
        <v>CN</v>
      </c>
      <c r="T357" s="215" t="str">
        <f ca="1">IF(B357="","",IF(ISERROR(MATCH($J357,[1]SorP!$B$1:$B$6230,0)),"",INDIRECT("'SorP'!$A$"&amp;MATCH($J357,[1]SorP!$B$1:$B$6230,0))))</f>
        <v>CN-SC</v>
      </c>
      <c r="U357" s="231"/>
      <c r="V357" s="262" t="e">
        <f>IF(C357="",NA(),MATCH($B357&amp;$C357,'[1]Smelter Look-up'!$J:$J,0))</f>
        <v>#N/A</v>
      </c>
      <c r="W357" s="263"/>
      <c r="X357" s="263">
        <f t="shared" si="26"/>
        <v>0</v>
      </c>
      <c r="Y357" s="263"/>
      <c r="Z357" s="263"/>
      <c r="AB357" s="265" t="str">
        <f t="shared" si="27"/>
        <v>TungstenFujian Jinxin Tungsten Co., Ltd.</v>
      </c>
    </row>
    <row r="358" spans="1:28" s="264" customFormat="1" ht="76.5">
      <c r="A358" s="207" t="s">
        <v>796</v>
      </c>
      <c r="B358" s="208" t="s">
        <v>1133</v>
      </c>
      <c r="C358" s="212" t="s">
        <v>1</v>
      </c>
      <c r="D358" s="270"/>
      <c r="E358" s="208" t="s">
        <v>2456</v>
      </c>
      <c r="F358" s="208" t="s">
        <v>796</v>
      </c>
      <c r="G358" s="208" t="s">
        <v>13320</v>
      </c>
      <c r="H358" s="209">
        <v>0</v>
      </c>
      <c r="I358" s="210" t="s">
        <v>1840</v>
      </c>
      <c r="J358" s="210" t="s">
        <v>1748</v>
      </c>
      <c r="K358" s="260"/>
      <c r="L358" s="260"/>
      <c r="M358" s="260"/>
      <c r="N358" s="260"/>
      <c r="O358" s="260"/>
      <c r="P358" s="211"/>
      <c r="Q358" s="261"/>
      <c r="R358" s="208" t="s">
        <v>1</v>
      </c>
      <c r="S358" s="215" t="str">
        <f t="shared" ca="1" si="28"/>
        <v>US</v>
      </c>
      <c r="T358" s="215" t="str">
        <f ca="1">IF(B358="","",IF(ISERROR(MATCH($J358,[1]SorP!$B$1:$B$6230,0)),"",INDIRECT("'SorP'!$A$"&amp;MATCH($J358,[1]SorP!$B$1:$B$6230,0))))</f>
        <v>US-PA</v>
      </c>
      <c r="U358" s="231"/>
      <c r="V358" s="262">
        <f>IF(C358="",NA(),MATCH($B358&amp;$C358,'[1]Smelter Look-up'!$J:$J,0))</f>
        <v>560</v>
      </c>
      <c r="W358" s="263"/>
      <c r="X358" s="263">
        <f t="shared" si="26"/>
        <v>0</v>
      </c>
      <c r="Y358" s="263"/>
      <c r="Z358" s="263"/>
      <c r="AB358" s="265" t="str">
        <f t="shared" si="27"/>
        <v>TungstenGlobal Tungsten &amp; Powders Corp.</v>
      </c>
    </row>
    <row r="359" spans="1:28" s="264" customFormat="1" ht="76.5">
      <c r="A359" s="207" t="s">
        <v>797</v>
      </c>
      <c r="B359" s="208" t="s">
        <v>1133</v>
      </c>
      <c r="C359" s="212" t="s">
        <v>2230</v>
      </c>
      <c r="D359" s="270"/>
      <c r="E359" s="208" t="s">
        <v>1100</v>
      </c>
      <c r="F359" s="208" t="s">
        <v>797</v>
      </c>
      <c r="G359" s="208" t="s">
        <v>13320</v>
      </c>
      <c r="H359" s="209">
        <v>0</v>
      </c>
      <c r="I359" s="210" t="s">
        <v>2148</v>
      </c>
      <c r="J359" s="210" t="s">
        <v>13703</v>
      </c>
      <c r="K359" s="260"/>
      <c r="L359" s="260"/>
      <c r="M359" s="260"/>
      <c r="N359" s="260"/>
      <c r="O359" s="260"/>
      <c r="P359" s="211"/>
      <c r="Q359" s="261"/>
      <c r="R359" s="208" t="s">
        <v>2230</v>
      </c>
      <c r="S359" s="215" t="str">
        <f t="shared" ca="1" si="28"/>
        <v>CN</v>
      </c>
      <c r="T359" s="215" t="str">
        <f ca="1">IF(B359="","",IF(ISERROR(MATCH($J359,[1]SorP!$B$1:$B$6230,0)),"",INDIRECT("'SorP'!$A$"&amp;MATCH($J359,[1]SorP!$B$1:$B$6230,0))))</f>
        <v>CN-YN</v>
      </c>
      <c r="U359" s="231"/>
      <c r="V359" s="262">
        <f>IF(C359="",NA(),MATCH($B359&amp;$C359,'[1]Smelter Look-up'!$J:$J,0))</f>
        <v>567</v>
      </c>
      <c r="W359" s="263"/>
      <c r="X359" s="263">
        <f t="shared" si="26"/>
        <v>0</v>
      </c>
      <c r="Y359" s="263"/>
      <c r="Z359" s="263"/>
      <c r="AB359" s="265" t="str">
        <f t="shared" si="27"/>
        <v>TungstenHunan Chenzhou Mining Co., Ltd.</v>
      </c>
    </row>
    <row r="360" spans="1:28" s="264" customFormat="1" ht="114.75">
      <c r="A360" s="207" t="s">
        <v>798</v>
      </c>
      <c r="B360" s="208" t="s">
        <v>1133</v>
      </c>
      <c r="C360" s="212" t="s">
        <v>1381</v>
      </c>
      <c r="D360" s="270"/>
      <c r="E360" s="208" t="s">
        <v>1100</v>
      </c>
      <c r="F360" s="208" t="s">
        <v>798</v>
      </c>
      <c r="G360" s="208" t="s">
        <v>13320</v>
      </c>
      <c r="H360" s="209">
        <v>0</v>
      </c>
      <c r="I360" s="210" t="s">
        <v>1751</v>
      </c>
      <c r="J360" s="210" t="s">
        <v>13703</v>
      </c>
      <c r="K360" s="260"/>
      <c r="L360" s="260"/>
      <c r="M360" s="260"/>
      <c r="N360" s="260"/>
      <c r="O360" s="260"/>
      <c r="P360" s="211"/>
      <c r="Q360" s="261"/>
      <c r="R360" s="208" t="s">
        <v>1381</v>
      </c>
      <c r="S360" s="215" t="str">
        <f t="shared" ca="1" si="28"/>
        <v>CN</v>
      </c>
      <c r="T360" s="215" t="str">
        <f ca="1">IF(B360="","",IF(ISERROR(MATCH($J360,[1]SorP!$B$1:$B$6230,0)),"",INDIRECT("'SorP'!$A$"&amp;MATCH($J360,[1]SorP!$B$1:$B$6230,0))))</f>
        <v>CN-YN</v>
      </c>
      <c r="U360" s="231"/>
      <c r="V360" s="262">
        <f>IF(C360="",NA(),MATCH($B360&amp;$C360,'[1]Smelter Look-up'!$J:$J,0))</f>
        <v>569</v>
      </c>
      <c r="W360" s="263"/>
      <c r="X360" s="263">
        <f t="shared" si="26"/>
        <v>0</v>
      </c>
      <c r="Y360" s="263"/>
      <c r="Z360" s="263"/>
      <c r="AB360" s="265" t="str">
        <f t="shared" si="27"/>
        <v>TungstenHunan Chunchang Nonferrous Metals Co., Ltd.</v>
      </c>
    </row>
    <row r="361" spans="1:28" s="264" customFormat="1" ht="76.5">
      <c r="A361" s="207" t="s">
        <v>799</v>
      </c>
      <c r="B361" s="208" t="s">
        <v>1133</v>
      </c>
      <c r="C361" s="212" t="s">
        <v>1382</v>
      </c>
      <c r="D361" s="270"/>
      <c r="E361" s="208" t="s">
        <v>1108</v>
      </c>
      <c r="F361" s="208" t="s">
        <v>799</v>
      </c>
      <c r="G361" s="208" t="s">
        <v>13320</v>
      </c>
      <c r="H361" s="209">
        <v>0</v>
      </c>
      <c r="I361" s="210" t="s">
        <v>2149</v>
      </c>
      <c r="J361" s="210" t="s">
        <v>1582</v>
      </c>
      <c r="K361" s="260"/>
      <c r="L361" s="260"/>
      <c r="M361" s="260"/>
      <c r="N361" s="260"/>
      <c r="O361" s="260"/>
      <c r="P361" s="211"/>
      <c r="Q361" s="261"/>
      <c r="R361" s="208" t="s">
        <v>1382</v>
      </c>
      <c r="S361" s="215" t="str">
        <f t="shared" ca="1" si="28"/>
        <v>JP</v>
      </c>
      <c r="T361" s="215" t="str">
        <f ca="1">IF(B361="","",IF(ISERROR(MATCH($J361,[1]SorP!$B$1:$B$6230,0)),"",INDIRECT("'SorP'!$A$"&amp;MATCH($J361,[1]SorP!$B$1:$B$6230,0))))</f>
        <v>JP-44</v>
      </c>
      <c r="U361" s="231"/>
      <c r="V361" s="262">
        <f>IF(C361="",NA(),MATCH($B361&amp;$C361,'[1]Smelter Look-up'!$J:$J,0))</f>
        <v>572</v>
      </c>
      <c r="W361" s="263"/>
      <c r="X361" s="263">
        <f t="shared" si="26"/>
        <v>0</v>
      </c>
      <c r="Y361" s="263"/>
      <c r="Z361" s="263"/>
      <c r="AB361" s="265" t="str">
        <f t="shared" si="27"/>
        <v>TungstenJapan New Metals Co., Ltd.</v>
      </c>
    </row>
    <row r="362" spans="1:28" s="264" customFormat="1" ht="114.75">
      <c r="A362" s="207" t="s">
        <v>800</v>
      </c>
      <c r="B362" s="208" t="s">
        <v>1133</v>
      </c>
      <c r="C362" s="212" t="s">
        <v>149</v>
      </c>
      <c r="D362" s="270"/>
      <c r="E362" s="208" t="s">
        <v>1100</v>
      </c>
      <c r="F362" s="208" t="s">
        <v>800</v>
      </c>
      <c r="G362" s="208" t="s">
        <v>13320</v>
      </c>
      <c r="H362" s="209">
        <v>0</v>
      </c>
      <c r="I362" s="210" t="s">
        <v>1786</v>
      </c>
      <c r="J362" s="210" t="s">
        <v>13699</v>
      </c>
      <c r="K362" s="260"/>
      <c r="L362" s="260"/>
      <c r="M362" s="260"/>
      <c r="N362" s="260"/>
      <c r="O362" s="260"/>
      <c r="P362" s="211"/>
      <c r="Q362" s="261"/>
      <c r="R362" s="208" t="s">
        <v>149</v>
      </c>
      <c r="S362" s="215" t="str">
        <f t="shared" ca="1" si="28"/>
        <v>CN</v>
      </c>
      <c r="T362" s="215" t="str">
        <f ca="1">IF(B362="","",IF(ISERROR(MATCH($J362,[1]SorP!$B$1:$B$6230,0)),"",INDIRECT("'SorP'!$A$"&amp;MATCH($J362,[1]SorP!$B$1:$B$6230,0))))</f>
        <v>CN-SD</v>
      </c>
      <c r="U362" s="231"/>
      <c r="V362" s="262">
        <f>IF(C362="",NA(),MATCH($B362&amp;$C362,'[1]Smelter Look-up'!$J:$J,0))</f>
        <v>556</v>
      </c>
      <c r="W362" s="263"/>
      <c r="X362" s="263">
        <f t="shared" si="26"/>
        <v>0</v>
      </c>
      <c r="Y362" s="263"/>
      <c r="Z362" s="263"/>
      <c r="AB362" s="265" t="str">
        <f t="shared" si="27"/>
        <v>TungstenGanzhou Huaxing Tungsten Products Co., Ltd.</v>
      </c>
    </row>
    <row r="363" spans="1:28" s="264" customFormat="1" ht="51">
      <c r="A363" s="207" t="s">
        <v>801</v>
      </c>
      <c r="B363" s="208" t="s">
        <v>1133</v>
      </c>
      <c r="C363" s="212" t="s">
        <v>150</v>
      </c>
      <c r="D363" s="270"/>
      <c r="E363" s="208" t="s">
        <v>2456</v>
      </c>
      <c r="F363" s="208" t="s">
        <v>801</v>
      </c>
      <c r="G363" s="208" t="s">
        <v>13320</v>
      </c>
      <c r="H363" s="209">
        <v>0</v>
      </c>
      <c r="I363" s="210" t="s">
        <v>1842</v>
      </c>
      <c r="J363" s="210" t="s">
        <v>1768</v>
      </c>
      <c r="K363" s="260"/>
      <c r="L363" s="260"/>
      <c r="M363" s="260"/>
      <c r="N363" s="260"/>
      <c r="O363" s="260"/>
      <c r="P363" s="211"/>
      <c r="Q363" s="261"/>
      <c r="R363" s="208" t="s">
        <v>150</v>
      </c>
      <c r="S363" s="215" t="str">
        <f t="shared" ca="1" si="28"/>
        <v>US</v>
      </c>
      <c r="T363" s="215" t="str">
        <f ca="1">IF(B363="","",IF(ISERROR(MATCH($J363,[1]SorP!$B$1:$B$6230,0)),"",INDIRECT("'SorP'!$A$"&amp;MATCH($J363,[1]SorP!$B$1:$B$6230,0))))</f>
        <v>US-VA</v>
      </c>
      <c r="U363" s="231"/>
      <c r="V363" s="262">
        <f>IF(C363="",NA(),MATCH($B363&amp;$C363,'[1]Smelter Look-up'!$J:$J,0))</f>
        <v>582</v>
      </c>
      <c r="W363" s="263"/>
      <c r="X363" s="263">
        <f t="shared" si="26"/>
        <v>0</v>
      </c>
      <c r="Y363" s="263"/>
      <c r="Z363" s="263"/>
      <c r="AB363" s="265" t="str">
        <f t="shared" si="27"/>
        <v>TungstenKennametal Fallon</v>
      </c>
    </row>
    <row r="364" spans="1:28" s="264" customFormat="1" ht="89.25">
      <c r="A364" s="207" t="s">
        <v>15722</v>
      </c>
      <c r="B364" s="208" t="s">
        <v>1133</v>
      </c>
      <c r="C364" s="212" t="s">
        <v>15723</v>
      </c>
      <c r="D364" s="270"/>
      <c r="E364" s="208" t="s">
        <v>892</v>
      </c>
      <c r="F364" s="208" t="s">
        <v>15722</v>
      </c>
      <c r="G364" s="208" t="s">
        <v>13320</v>
      </c>
      <c r="H364" s="209">
        <v>0</v>
      </c>
      <c r="I364" s="210" t="s">
        <v>15724</v>
      </c>
      <c r="J364" s="210" t="s">
        <v>12241</v>
      </c>
      <c r="K364" s="260"/>
      <c r="L364" s="260"/>
      <c r="M364" s="260"/>
      <c r="N364" s="260"/>
      <c r="O364" s="260"/>
      <c r="P364" s="211"/>
      <c r="Q364" s="261"/>
      <c r="R364" s="208" t="s">
        <v>15668</v>
      </c>
      <c r="S364" s="215" t="str">
        <f t="shared" ca="1" si="28"/>
        <v>VN</v>
      </c>
      <c r="T364" s="215" t="str">
        <f ca="1">IF(B364="","",IF(ISERROR(MATCH($J364,[1]SorP!$B$1:$B$6230,0)),"",INDIRECT("'SorP'!$A$"&amp;MATCH($J364,[1]SorP!$B$1:$B$6230,0))))</f>
        <v>VN-58</v>
      </c>
      <c r="U364" s="231"/>
      <c r="V364" s="262" t="e">
        <f>IF(C364="",NA(),MATCH($B364&amp;$C364,'[1]Smelter Look-up'!$J:$J,0))</f>
        <v>#N/A</v>
      </c>
      <c r="W364" s="263"/>
      <c r="X364" s="263">
        <f t="shared" si="26"/>
        <v>0</v>
      </c>
      <c r="Y364" s="263"/>
      <c r="Z364" s="263"/>
      <c r="AB364" s="265" t="str">
        <f t="shared" si="27"/>
        <v>TungstenTejing (Vietnam) Tungsten Co., Ltd.</v>
      </c>
    </row>
    <row r="365" spans="1:28" s="264" customFormat="1" ht="89.25">
      <c r="A365" s="207" t="s">
        <v>802</v>
      </c>
      <c r="B365" s="208" t="s">
        <v>1133</v>
      </c>
      <c r="C365" s="212" t="s">
        <v>2563</v>
      </c>
      <c r="D365" s="270"/>
      <c r="E365" s="208" t="s">
        <v>1094</v>
      </c>
      <c r="F365" s="208" t="s">
        <v>802</v>
      </c>
      <c r="G365" s="208" t="s">
        <v>13320</v>
      </c>
      <c r="H365" s="209">
        <v>0</v>
      </c>
      <c r="I365" s="210" t="s">
        <v>1843</v>
      </c>
      <c r="J365" s="210" t="s">
        <v>2834</v>
      </c>
      <c r="K365" s="260"/>
      <c r="L365" s="260"/>
      <c r="M365" s="260"/>
      <c r="N365" s="260"/>
      <c r="O365" s="260"/>
      <c r="P365" s="211"/>
      <c r="Q365" s="261"/>
      <c r="R365" s="208" t="s">
        <v>2563</v>
      </c>
      <c r="S365" s="215" t="str">
        <f t="shared" ca="1" si="28"/>
        <v>AT</v>
      </c>
      <c r="T365" s="215" t="str">
        <f ca="1">IF(B365="","",IF(ISERROR(MATCH($J365,[1]SorP!$B$1:$B$6230,0)),"",INDIRECT("'SorP'!$A$"&amp;MATCH($J365,[1]SorP!$B$1:$B$6230,0))))</f>
        <v>AT-9</v>
      </c>
      <c r="U365" s="231"/>
      <c r="V365" s="262">
        <f>IF(C365="",NA(),MATCH($B365&amp;$C365,'[1]Smelter Look-up'!$J:$J,0))</f>
        <v>600</v>
      </c>
      <c r="W365" s="263"/>
      <c r="X365" s="263">
        <f t="shared" si="26"/>
        <v>0</v>
      </c>
      <c r="Y365" s="263"/>
      <c r="Z365" s="263"/>
      <c r="AB365" s="265" t="str">
        <f t="shared" si="27"/>
        <v>TungstenWolfram Bergbau und Hutten AG</v>
      </c>
    </row>
    <row r="366" spans="1:28" s="264" customFormat="1" ht="63.75">
      <c r="A366" s="207" t="s">
        <v>803</v>
      </c>
      <c r="B366" s="208" t="s">
        <v>1133</v>
      </c>
      <c r="C366" s="212" t="s">
        <v>1383</v>
      </c>
      <c r="D366" s="270"/>
      <c r="E366" s="208" t="s">
        <v>1100</v>
      </c>
      <c r="F366" s="207" t="s">
        <v>803</v>
      </c>
      <c r="G366" s="208" t="s">
        <v>13320</v>
      </c>
      <c r="H366" s="209"/>
      <c r="I366" s="210" t="s">
        <v>15734</v>
      </c>
      <c r="J366" s="210" t="s">
        <v>15734</v>
      </c>
      <c r="K366" s="260"/>
      <c r="L366" s="260"/>
      <c r="M366" s="260"/>
      <c r="N366" s="260"/>
      <c r="O366" s="260"/>
      <c r="P366" s="211"/>
      <c r="Q366" s="261"/>
      <c r="R366" s="208" t="s">
        <v>1383</v>
      </c>
      <c r="S366" s="215" t="str">
        <f t="shared" ca="1" si="28"/>
        <v>CN</v>
      </c>
      <c r="T366" s="215" t="str">
        <f ca="1">IF(B366="","",IF(ISERROR(MATCH($J366,[1]SorP!$B$1:$B$6230,0)),"",INDIRECT("'SorP'!$A$"&amp;MATCH($J366,[1]SorP!$B$1:$B$6230,0))))</f>
        <v/>
      </c>
      <c r="U366" s="231"/>
      <c r="V366" s="262">
        <f>IF(C366="",NA(),MATCH($B366&amp;$C366,'[1]Smelter Look-up'!$J:$J,0))</f>
        <v>605</v>
      </c>
      <c r="W366" s="263"/>
      <c r="X366" s="263">
        <f t="shared" si="26"/>
        <v>0</v>
      </c>
      <c r="Y366" s="263"/>
      <c r="Z366" s="263"/>
      <c r="AB366" s="265" t="str">
        <f t="shared" si="27"/>
        <v>TungstenXiamen Tungsten Co., Ltd.</v>
      </c>
    </row>
    <row r="367" spans="1:28" s="264" customFormat="1" ht="102">
      <c r="A367" s="207" t="s">
        <v>140</v>
      </c>
      <c r="B367" s="208" t="s">
        <v>1133</v>
      </c>
      <c r="C367" s="212" t="s">
        <v>151</v>
      </c>
      <c r="D367" s="270"/>
      <c r="E367" s="208" t="s">
        <v>1100</v>
      </c>
      <c r="F367" s="208" t="s">
        <v>140</v>
      </c>
      <c r="G367" s="208" t="s">
        <v>13320</v>
      </c>
      <c r="H367" s="209">
        <v>0</v>
      </c>
      <c r="I367" s="210" t="s">
        <v>1786</v>
      </c>
      <c r="J367" s="210" t="s">
        <v>13699</v>
      </c>
      <c r="K367" s="260"/>
      <c r="L367" s="260"/>
      <c r="M367" s="260"/>
      <c r="N367" s="260"/>
      <c r="O367" s="260"/>
      <c r="P367" s="211"/>
      <c r="Q367" s="261"/>
      <c r="R367" s="208" t="s">
        <v>151</v>
      </c>
      <c r="S367" s="215" t="str">
        <f t="shared" ca="1" si="28"/>
        <v>CN</v>
      </c>
      <c r="T367" s="215" t="str">
        <f ca="1">IF(B367="","",IF(ISERROR(MATCH($J367,[1]SorP!$B$1:$B$6230,0)),"",INDIRECT("'SorP'!$A$"&amp;MATCH($J367,[1]SorP!$B$1:$B$6230,0))))</f>
        <v>CN-SD</v>
      </c>
      <c r="U367" s="231"/>
      <c r="V367" s="262">
        <f>IF(C367="",NA(),MATCH($B367&amp;$C367,'[1]Smelter Look-up'!$J:$J,0))</f>
        <v>557</v>
      </c>
      <c r="W367" s="263"/>
      <c r="X367" s="263">
        <f t="shared" si="26"/>
        <v>0</v>
      </c>
      <c r="Y367" s="263"/>
      <c r="Z367" s="263"/>
      <c r="AB367" s="265" t="str">
        <f t="shared" si="27"/>
        <v>TungstenGanzhou Jiangwu Ferrotungsten Co., Ltd.</v>
      </c>
    </row>
    <row r="368" spans="1:28" s="264" customFormat="1" ht="89.25">
      <c r="A368" s="207" t="s">
        <v>141</v>
      </c>
      <c r="B368" s="208" t="s">
        <v>1133</v>
      </c>
      <c r="C368" s="212" t="s">
        <v>152</v>
      </c>
      <c r="D368" s="270"/>
      <c r="E368" s="208" t="s">
        <v>1100</v>
      </c>
      <c r="F368" s="208" t="s">
        <v>141</v>
      </c>
      <c r="G368" s="208" t="s">
        <v>13320</v>
      </c>
      <c r="H368" s="209">
        <v>0</v>
      </c>
      <c r="I368" s="210" t="s">
        <v>1786</v>
      </c>
      <c r="J368" s="210" t="s">
        <v>13699</v>
      </c>
      <c r="K368" s="260"/>
      <c r="L368" s="260"/>
      <c r="M368" s="260"/>
      <c r="N368" s="260"/>
      <c r="O368" s="260"/>
      <c r="P368" s="211"/>
      <c r="Q368" s="261"/>
      <c r="R368" s="208" t="s">
        <v>152</v>
      </c>
      <c r="S368" s="215" t="str">
        <f t="shared" ca="1" si="28"/>
        <v>CN</v>
      </c>
      <c r="T368" s="215" t="str">
        <f ca="1">IF(B368="","",IF(ISERROR(MATCH($J368,[1]SorP!$B$1:$B$6230,0)),"",INDIRECT("'SorP'!$A$"&amp;MATCH($J368,[1]SorP!$B$1:$B$6230,0))))</f>
        <v>CN-SD</v>
      </c>
      <c r="U368" s="231"/>
      <c r="V368" s="262">
        <f>IF(C368="",NA(),MATCH($B368&amp;$C368,'[1]Smelter Look-up'!$J:$J,0))</f>
        <v>580</v>
      </c>
      <c r="W368" s="263"/>
      <c r="X368" s="263">
        <f t="shared" si="26"/>
        <v>0</v>
      </c>
      <c r="Y368" s="263"/>
      <c r="Z368" s="263"/>
      <c r="AB368" s="265" t="str">
        <f t="shared" si="27"/>
        <v>TungstenJiangxi Yaosheng Tungsten Co., Ltd.</v>
      </c>
    </row>
    <row r="369" spans="1:28" s="264" customFormat="1" ht="114.75">
      <c r="A369" s="207" t="s">
        <v>142</v>
      </c>
      <c r="B369" s="208" t="s">
        <v>1133</v>
      </c>
      <c r="C369" s="212" t="s">
        <v>153</v>
      </c>
      <c r="D369" s="270"/>
      <c r="E369" s="208" t="s">
        <v>1100</v>
      </c>
      <c r="F369" s="208" t="s">
        <v>142</v>
      </c>
      <c r="G369" s="208" t="s">
        <v>13320</v>
      </c>
      <c r="H369" s="209">
        <v>0</v>
      </c>
      <c r="I369" s="210" t="s">
        <v>1786</v>
      </c>
      <c r="J369" s="210" t="s">
        <v>13699</v>
      </c>
      <c r="K369" s="260"/>
      <c r="L369" s="260"/>
      <c r="M369" s="260"/>
      <c r="N369" s="260"/>
      <c r="O369" s="260"/>
      <c r="P369" s="211"/>
      <c r="Q369" s="261"/>
      <c r="R369" s="208" t="s">
        <v>153</v>
      </c>
      <c r="S369" s="215" t="str">
        <f t="shared" ca="1" si="28"/>
        <v>CN</v>
      </c>
      <c r="T369" s="215" t="str">
        <f ca="1">IF(B369="","",IF(ISERROR(MATCH($J369,[1]SorP!$B$1:$B$6230,0)),"",INDIRECT("'SorP'!$A$"&amp;MATCH($J369,[1]SorP!$B$1:$B$6230,0))))</f>
        <v>CN-SD</v>
      </c>
      <c r="U369" s="231"/>
      <c r="V369" s="262">
        <f>IF(C369="",NA(),MATCH($B369&amp;$C369,'[1]Smelter Look-up'!$J:$J,0))</f>
        <v>579</v>
      </c>
      <c r="W369" s="263"/>
      <c r="X369" s="263">
        <f t="shared" si="26"/>
        <v>0</v>
      </c>
      <c r="Y369" s="263"/>
      <c r="Z369" s="263"/>
      <c r="AB369" s="265" t="str">
        <f t="shared" si="27"/>
        <v>TungstenJiangxi Xinsheng Tungsten Industry Co., Ltd.</v>
      </c>
    </row>
    <row r="370" spans="1:28" s="264" customFormat="1" ht="127.5">
      <c r="A370" s="207" t="s">
        <v>143</v>
      </c>
      <c r="B370" s="208" t="s">
        <v>1133</v>
      </c>
      <c r="C370" s="212" t="s">
        <v>154</v>
      </c>
      <c r="D370" s="270"/>
      <c r="E370" s="208" t="s">
        <v>1100</v>
      </c>
      <c r="F370" s="208" t="s">
        <v>143</v>
      </c>
      <c r="G370" s="208" t="s">
        <v>13320</v>
      </c>
      <c r="H370" s="209">
        <v>0</v>
      </c>
      <c r="I370" s="210" t="s">
        <v>1848</v>
      </c>
      <c r="J370" s="210" t="s">
        <v>13699</v>
      </c>
      <c r="K370" s="260"/>
      <c r="L370" s="260"/>
      <c r="M370" s="260"/>
      <c r="N370" s="260"/>
      <c r="O370" s="260"/>
      <c r="P370" s="211"/>
      <c r="Q370" s="261"/>
      <c r="R370" s="208" t="s">
        <v>154</v>
      </c>
      <c r="S370" s="215" t="str">
        <f t="shared" ca="1" si="28"/>
        <v>CN</v>
      </c>
      <c r="T370" s="215" t="str">
        <f ca="1">IF(B370="","",IF(ISERROR(MATCH($J370,[1]SorP!$B$1:$B$6230,0)),"",INDIRECT("'SorP'!$A$"&amp;MATCH($J370,[1]SorP!$B$1:$B$6230,0))))</f>
        <v>CN-SD</v>
      </c>
      <c r="U370" s="231"/>
      <c r="V370" s="262">
        <f>IF(C370="",NA(),MATCH($B370&amp;$C370,'[1]Smelter Look-up'!$J:$J,0))</f>
        <v>576</v>
      </c>
      <c r="W370" s="263"/>
      <c r="X370" s="263">
        <f t="shared" si="26"/>
        <v>0</v>
      </c>
      <c r="Y370" s="263"/>
      <c r="Z370" s="263"/>
      <c r="AB370" s="265" t="str">
        <f t="shared" si="27"/>
        <v>TungstenJiangxi Tonggu Non-ferrous Metallurgical &amp; Chemical Co., Ltd.</v>
      </c>
    </row>
    <row r="371" spans="1:28" s="264" customFormat="1" ht="76.5">
      <c r="A371" s="207" t="s">
        <v>144</v>
      </c>
      <c r="B371" s="208" t="s">
        <v>1133</v>
      </c>
      <c r="C371" s="212" t="s">
        <v>155</v>
      </c>
      <c r="D371" s="270"/>
      <c r="E371" s="208" t="s">
        <v>1100</v>
      </c>
      <c r="F371" s="208" t="s">
        <v>144</v>
      </c>
      <c r="G371" s="208" t="s">
        <v>13320</v>
      </c>
      <c r="H371" s="209">
        <v>0</v>
      </c>
      <c r="I371" s="210" t="s">
        <v>1849</v>
      </c>
      <c r="J371" s="210" t="s">
        <v>13708</v>
      </c>
      <c r="K371" s="260"/>
      <c r="L371" s="260"/>
      <c r="M371" s="260"/>
      <c r="N371" s="260"/>
      <c r="O371" s="260"/>
      <c r="P371" s="211"/>
      <c r="Q371" s="261"/>
      <c r="R371" s="208" t="s">
        <v>155</v>
      </c>
      <c r="S371" s="215" t="str">
        <f t="shared" ca="1" si="28"/>
        <v>CN</v>
      </c>
      <c r="T371" s="215" t="str">
        <f ca="1">IF(B371="","",IF(ISERROR(MATCH($J371,[1]SorP!$B$1:$B$6230,0)),"",INDIRECT("'SorP'!$A$"&amp;MATCH($J371,[1]SorP!$B$1:$B$6230,0))))</f>
        <v>CN-XJ</v>
      </c>
      <c r="U371" s="231"/>
      <c r="V371" s="262">
        <f>IF(C371="",NA(),MATCH($B371&amp;$C371,'[1]Smelter Look-up'!$J:$J,0))</f>
        <v>586</v>
      </c>
      <c r="W371" s="263"/>
      <c r="X371" s="263">
        <f t="shared" si="26"/>
        <v>0</v>
      </c>
      <c r="Y371" s="263"/>
      <c r="Z371" s="263"/>
      <c r="AB371" s="265" t="str">
        <f t="shared" si="27"/>
        <v>TungstenMalipo Haiyu Tungsten Co., Ltd.</v>
      </c>
    </row>
    <row r="372" spans="1:28" s="264" customFormat="1" ht="76.5">
      <c r="A372" s="207" t="s">
        <v>145</v>
      </c>
      <c r="B372" s="208" t="s">
        <v>1133</v>
      </c>
      <c r="C372" s="212" t="s">
        <v>156</v>
      </c>
      <c r="D372" s="270"/>
      <c r="E372" s="208" t="s">
        <v>1100</v>
      </c>
      <c r="F372" s="208" t="s">
        <v>145</v>
      </c>
      <c r="G372" s="208" t="s">
        <v>13320</v>
      </c>
      <c r="H372" s="209">
        <v>0</v>
      </c>
      <c r="I372" s="210" t="s">
        <v>1846</v>
      </c>
      <c r="J372" s="210" t="s">
        <v>13698</v>
      </c>
      <c r="K372" s="260"/>
      <c r="L372" s="260"/>
      <c r="M372" s="260"/>
      <c r="N372" s="260"/>
      <c r="O372" s="260"/>
      <c r="P372" s="211"/>
      <c r="Q372" s="261"/>
      <c r="R372" s="208" t="s">
        <v>156</v>
      </c>
      <c r="S372" s="215" t="str">
        <f t="shared" ca="1" si="28"/>
        <v>CN</v>
      </c>
      <c r="T372" s="215" t="str">
        <f ca="1">IF(B372="","",IF(ISERROR(MATCH($J372,[1]SorP!$B$1:$B$6230,0)),"",INDIRECT("'SorP'!$A$"&amp;MATCH($J372,[1]SorP!$B$1:$B$6230,0))))</f>
        <v>CN-SC</v>
      </c>
      <c r="U372" s="231"/>
      <c r="V372" s="262">
        <f>IF(C372="",NA(),MATCH($B372&amp;$C372,'[1]Smelter Look-up'!$J:$J,0))</f>
        <v>604</v>
      </c>
      <c r="W372" s="263"/>
      <c r="X372" s="263">
        <f t="shared" si="26"/>
        <v>0</v>
      </c>
      <c r="Y372" s="263"/>
      <c r="Z372" s="263"/>
      <c r="AB372" s="265" t="str">
        <f t="shared" si="27"/>
        <v>TungstenXiamen Tungsten (H.C.) Co., Ltd.</v>
      </c>
    </row>
    <row r="373" spans="1:28" s="264" customFormat="1" ht="76.5">
      <c r="A373" s="207" t="s">
        <v>138</v>
      </c>
      <c r="B373" s="208" t="s">
        <v>1133</v>
      </c>
      <c r="C373" s="212" t="s">
        <v>157</v>
      </c>
      <c r="D373" s="270"/>
      <c r="E373" s="208" t="s">
        <v>1100</v>
      </c>
      <c r="F373" s="208" t="s">
        <v>138</v>
      </c>
      <c r="G373" s="208" t="s">
        <v>13320</v>
      </c>
      <c r="H373" s="209">
        <v>0</v>
      </c>
      <c r="I373" s="210" t="s">
        <v>1851</v>
      </c>
      <c r="J373" s="210" t="s">
        <v>13699</v>
      </c>
      <c r="K373" s="260"/>
      <c r="L373" s="260"/>
      <c r="M373" s="260"/>
      <c r="N373" s="260"/>
      <c r="O373" s="260"/>
      <c r="P373" s="211"/>
      <c r="Q373" s="261"/>
      <c r="R373" s="208" t="s">
        <v>157</v>
      </c>
      <c r="S373" s="215" t="str">
        <f t="shared" ca="1" si="28"/>
        <v>CN</v>
      </c>
      <c r="T373" s="215" t="str">
        <f ca="1">IF(B373="","",IF(ISERROR(MATCH($J373,[1]SorP!$B$1:$B$6230,0)),"",INDIRECT("'SorP'!$A$"&amp;MATCH($J373,[1]SorP!$B$1:$B$6230,0))))</f>
        <v>CN-SD</v>
      </c>
      <c r="U373" s="231"/>
      <c r="V373" s="262">
        <f>IF(C373="",NA(),MATCH($B373&amp;$C373,'[1]Smelter Look-up'!$J:$J,0))</f>
        <v>574</v>
      </c>
      <c r="W373" s="263"/>
      <c r="X373" s="263">
        <f t="shared" si="26"/>
        <v>0</v>
      </c>
      <c r="Y373" s="263"/>
      <c r="Z373" s="263"/>
      <c r="AB373" s="265" t="str">
        <f t="shared" si="27"/>
        <v>TungstenJiangxi Gan Bei Tungsten Co., Ltd.</v>
      </c>
    </row>
    <row r="374" spans="1:28" s="264" customFormat="1" ht="89.25">
      <c r="A374" s="207" t="s">
        <v>393</v>
      </c>
      <c r="B374" s="208" t="s">
        <v>1133</v>
      </c>
      <c r="C374" s="212" t="s">
        <v>392</v>
      </c>
      <c r="D374" s="270"/>
      <c r="E374" s="208" t="s">
        <v>1100</v>
      </c>
      <c r="F374" s="208" t="s">
        <v>393</v>
      </c>
      <c r="G374" s="208" t="s">
        <v>13320</v>
      </c>
      <c r="H374" s="209">
        <v>0</v>
      </c>
      <c r="I374" s="210" t="s">
        <v>1786</v>
      </c>
      <c r="J374" s="210" t="s">
        <v>13699</v>
      </c>
      <c r="K374" s="260"/>
      <c r="L374" s="260"/>
      <c r="M374" s="260"/>
      <c r="N374" s="260"/>
      <c r="O374" s="260"/>
      <c r="P374" s="211"/>
      <c r="Q374" s="261"/>
      <c r="R374" s="208" t="s">
        <v>392</v>
      </c>
      <c r="S374" s="215" t="str">
        <f t="shared" ca="1" si="28"/>
        <v>CN</v>
      </c>
      <c r="T374" s="215" t="str">
        <f ca="1">IF(B374="","",IF(ISERROR(MATCH($J374,[1]SorP!$B$1:$B$6230,0)),"",INDIRECT("'SorP'!$A$"&amp;MATCH($J374,[1]SorP!$B$1:$B$6230,0))))</f>
        <v>CN-SD</v>
      </c>
      <c r="U374" s="231"/>
      <c r="V374" s="262">
        <f>IF(C374="",NA(),MATCH($B374&amp;$C374,'[1]Smelter Look-up'!$J:$J,0))</f>
        <v>558</v>
      </c>
      <c r="W374" s="263"/>
      <c r="X374" s="263">
        <f t="shared" si="26"/>
        <v>0</v>
      </c>
      <c r="Y374" s="263"/>
      <c r="Z374" s="263"/>
      <c r="AB374" s="265" t="str">
        <f t="shared" si="27"/>
        <v>TungstenGanzhou Seadragon W &amp; Mo Co., Ltd.</v>
      </c>
    </row>
    <row r="375" spans="1:28" s="264" customFormat="1" ht="114.75">
      <c r="A375" s="207" t="s">
        <v>1406</v>
      </c>
      <c r="B375" s="208" t="s">
        <v>1133</v>
      </c>
      <c r="C375" s="212" t="s">
        <v>1405</v>
      </c>
      <c r="D375" s="270"/>
      <c r="E375" s="208" t="s">
        <v>1100</v>
      </c>
      <c r="F375" s="208" t="s">
        <v>1406</v>
      </c>
      <c r="G375" s="208" t="s">
        <v>13320</v>
      </c>
      <c r="H375" s="209">
        <v>0</v>
      </c>
      <c r="I375" s="210" t="s">
        <v>1787</v>
      </c>
      <c r="J375" s="210" t="s">
        <v>13703</v>
      </c>
      <c r="K375" s="260"/>
      <c r="L375" s="260"/>
      <c r="M375" s="260"/>
      <c r="N375" s="260"/>
      <c r="O375" s="260"/>
      <c r="P375" s="211"/>
      <c r="Q375" s="261"/>
      <c r="R375" s="208" t="s">
        <v>1405</v>
      </c>
      <c r="S375" s="215" t="str">
        <f t="shared" ca="1" si="28"/>
        <v>CN</v>
      </c>
      <c r="T375" s="215" t="str">
        <f ca="1">IF(B375="","",IF(ISERROR(MATCH($J375,[1]SorP!$B$1:$B$6230,0)),"",INDIRECT("'SorP'!$A$"&amp;MATCH($J375,[1]SorP!$B$1:$B$6230,0))))</f>
        <v>CN-YN</v>
      </c>
      <c r="U375" s="231"/>
      <c r="V375" s="262">
        <f>IF(C375="",NA(),MATCH($B375&amp;$C375,'[1]Smelter Look-up'!$J:$J,0))</f>
        <v>545</v>
      </c>
      <c r="W375" s="263"/>
      <c r="X375" s="263">
        <f t="shared" si="26"/>
        <v>0</v>
      </c>
      <c r="Y375" s="263"/>
      <c r="Z375" s="263"/>
      <c r="AB375" s="265" t="str">
        <f t="shared" si="27"/>
        <v>TungstenChenzhou Diamond Tungsten Products Co., Ltd.</v>
      </c>
    </row>
    <row r="376" spans="1:28" s="264" customFormat="1" ht="63.75">
      <c r="A376" s="207" t="s">
        <v>1428</v>
      </c>
      <c r="B376" s="208" t="s">
        <v>1133</v>
      </c>
      <c r="C376" s="212" t="s">
        <v>2560</v>
      </c>
      <c r="D376" s="270"/>
      <c r="E376" s="208" t="s">
        <v>1101</v>
      </c>
      <c r="F376" s="208" t="s">
        <v>1428</v>
      </c>
      <c r="G376" s="208" t="s">
        <v>13320</v>
      </c>
      <c r="H376" s="209">
        <v>0</v>
      </c>
      <c r="I376" s="210" t="s">
        <v>1760</v>
      </c>
      <c r="J376" s="210" t="s">
        <v>4270</v>
      </c>
      <c r="K376" s="260"/>
      <c r="L376" s="260"/>
      <c r="M376" s="260"/>
      <c r="N376" s="260"/>
      <c r="O376" s="260"/>
      <c r="P376" s="211"/>
      <c r="Q376" s="261"/>
      <c r="R376" s="208" t="s">
        <v>2560</v>
      </c>
      <c r="S376" s="215" t="str">
        <f t="shared" ca="1" si="28"/>
        <v>DE</v>
      </c>
      <c r="T376" s="215" t="str">
        <f ca="1">IF(B376="","",IF(ISERROR(MATCH($J376,[1]SorP!$B$1:$B$6230,0)),"",INDIRECT("'SorP'!$A$"&amp;MATCH($J376,[1]SorP!$B$1:$B$6230,0))))</f>
        <v>DE-ST</v>
      </c>
      <c r="U376" s="231"/>
      <c r="V376" s="262">
        <f>IF(C376="",NA(),MATCH($B376&amp;$C376,'[1]Smelter Look-up'!$J:$J,0))</f>
        <v>564</v>
      </c>
      <c r="W376" s="263"/>
      <c r="X376" s="263">
        <f t="shared" si="26"/>
        <v>0</v>
      </c>
      <c r="Y376" s="263"/>
      <c r="Z376" s="263"/>
      <c r="AB376" s="265" t="str">
        <f t="shared" si="27"/>
        <v>TungstenH.C. Starck Tungsten GmbH</v>
      </c>
    </row>
    <row r="377" spans="1:28" s="264" customFormat="1" ht="76.5">
      <c r="A377" s="207" t="s">
        <v>1429</v>
      </c>
      <c r="B377" s="208" t="s">
        <v>1133</v>
      </c>
      <c r="C377" s="212" t="s">
        <v>2357</v>
      </c>
      <c r="D377" s="270"/>
      <c r="E377" s="208" t="s">
        <v>1101</v>
      </c>
      <c r="F377" s="208" t="s">
        <v>1429</v>
      </c>
      <c r="G377" s="208" t="s">
        <v>13320</v>
      </c>
      <c r="H377" s="209">
        <v>0</v>
      </c>
      <c r="I377" s="210" t="s">
        <v>1761</v>
      </c>
      <c r="J377" s="210" t="s">
        <v>1550</v>
      </c>
      <c r="K377" s="260"/>
      <c r="L377" s="260"/>
      <c r="M377" s="260"/>
      <c r="N377" s="260"/>
      <c r="O377" s="260"/>
      <c r="P377" s="211"/>
      <c r="Q377" s="261"/>
      <c r="R377" s="208" t="s">
        <v>15185</v>
      </c>
      <c r="S377" s="215" t="str">
        <f t="shared" ca="1" si="28"/>
        <v>DE</v>
      </c>
      <c r="T377" s="215" t="str">
        <f ca="1">IF(B377="","",IF(ISERROR(MATCH($J377,[1]SorP!$B$1:$B$6230,0)),"",INDIRECT("'SorP'!$A$"&amp;MATCH($J377,[1]SorP!$B$1:$B$6230,0))))</f>
        <v>DE-BW</v>
      </c>
      <c r="U377" s="231"/>
      <c r="V377" s="262">
        <f>IF(C377="",NA(),MATCH($B377&amp;$C377,'[1]Smelter Look-up'!$J:$J,0))</f>
        <v>563</v>
      </c>
      <c r="W377" s="263"/>
      <c r="X377" s="263">
        <f t="shared" si="26"/>
        <v>0</v>
      </c>
      <c r="Y377" s="263"/>
      <c r="Z377" s="263"/>
      <c r="AB377" s="265" t="str">
        <f t="shared" si="27"/>
        <v>TungstenH.C. Starck Smelting GmbH &amp; Co. KG</v>
      </c>
    </row>
    <row r="378" spans="1:28" s="264" customFormat="1" ht="89.25">
      <c r="A378" s="207" t="s">
        <v>1432</v>
      </c>
      <c r="B378" s="208" t="s">
        <v>1133</v>
      </c>
      <c r="C378" s="212" t="s">
        <v>13907</v>
      </c>
      <c r="D378" s="270"/>
      <c r="E378" s="208" t="s">
        <v>892</v>
      </c>
      <c r="F378" s="208" t="s">
        <v>1432</v>
      </c>
      <c r="G378" s="208" t="s">
        <v>13320</v>
      </c>
      <c r="H378" s="209">
        <v>0</v>
      </c>
      <c r="I378" s="210" t="s">
        <v>1853</v>
      </c>
      <c r="J378" s="210" t="s">
        <v>12213</v>
      </c>
      <c r="K378" s="260"/>
      <c r="L378" s="260"/>
      <c r="M378" s="260"/>
      <c r="N378" s="260"/>
      <c r="O378" s="260"/>
      <c r="P378" s="211"/>
      <c r="Q378" s="261"/>
      <c r="R378" s="208" t="s">
        <v>15229</v>
      </c>
      <c r="S378" s="215" t="str">
        <f t="shared" ca="1" si="28"/>
        <v>VN</v>
      </c>
      <c r="T378" s="215" t="str">
        <f ca="1">IF(B378="","",IF(ISERROR(MATCH($J378,[1]SorP!$B$1:$B$6230,0)),"",INDIRECT("'SorP'!$A$"&amp;MATCH($J378,[1]SorP!$B$1:$B$6230,0))))</f>
        <v>VN-06</v>
      </c>
      <c r="U378" s="231"/>
      <c r="V378" s="262">
        <f>IF(C378="",NA(),MATCH($B378&amp;$C378,'[1]Smelter Look-up'!$J:$J,0))</f>
        <v>588</v>
      </c>
      <c r="W378" s="263"/>
      <c r="X378" s="263">
        <f t="shared" si="26"/>
        <v>0</v>
      </c>
      <c r="Y378" s="263"/>
      <c r="Z378" s="263"/>
      <c r="AB378" s="265" t="str">
        <f t="shared" si="27"/>
        <v>TungstenMasan Tungsten Chemical LLC (MTC)</v>
      </c>
    </row>
    <row r="379" spans="1:28" s="264" customFormat="1" ht="114.75">
      <c r="A379" s="207" t="s">
        <v>1431</v>
      </c>
      <c r="B379" s="208" t="s">
        <v>1133</v>
      </c>
      <c r="C379" s="212" t="s">
        <v>1430</v>
      </c>
      <c r="D379" s="270"/>
      <c r="E379" s="208" t="s">
        <v>1100</v>
      </c>
      <c r="F379" s="208" t="s">
        <v>1431</v>
      </c>
      <c r="G379" s="208" t="s">
        <v>13320</v>
      </c>
      <c r="H379" s="209">
        <v>0</v>
      </c>
      <c r="I379" s="210" t="s">
        <v>1786</v>
      </c>
      <c r="J379" s="210" t="s">
        <v>13699</v>
      </c>
      <c r="K379" s="260"/>
      <c r="L379" s="260"/>
      <c r="M379" s="260"/>
      <c r="N379" s="260"/>
      <c r="O379" s="260"/>
      <c r="P379" s="211"/>
      <c r="Q379" s="261"/>
      <c r="R379" s="208" t="s">
        <v>1430</v>
      </c>
      <c r="S379" s="215" t="str">
        <f t="shared" ca="1" si="28"/>
        <v>CN</v>
      </c>
      <c r="T379" s="215" t="str">
        <f ca="1">IF(B379="","",IF(ISERROR(MATCH($J379,[1]SorP!$B$1:$B$6230,0)),"",INDIRECT("'SorP'!$A$"&amp;MATCH($J379,[1]SorP!$B$1:$B$6230,0))))</f>
        <v>CN-SD</v>
      </c>
      <c r="U379" s="231"/>
      <c r="V379" s="262">
        <f>IF(C379="",NA(),MATCH($B379&amp;$C379,'[1]Smelter Look-up'!$J:$J,0))</f>
        <v>573</v>
      </c>
      <c r="W379" s="263"/>
      <c r="X379" s="263">
        <f t="shared" si="26"/>
        <v>0</v>
      </c>
      <c r="Y379" s="263"/>
      <c r="Z379" s="263"/>
      <c r="AB379" s="265" t="str">
        <f t="shared" si="27"/>
        <v>TungstenJiangwu H.C. Starck Tungsten Products Co., Ltd.</v>
      </c>
    </row>
    <row r="380" spans="1:28" s="264" customFormat="1" ht="127.5">
      <c r="A380" s="207" t="s">
        <v>15728</v>
      </c>
      <c r="B380" s="208" t="s">
        <v>1133</v>
      </c>
      <c r="C380" s="212" t="s">
        <v>15729</v>
      </c>
      <c r="D380" s="270"/>
      <c r="E380" s="208" t="s">
        <v>1100</v>
      </c>
      <c r="F380" s="208" t="s">
        <v>15728</v>
      </c>
      <c r="G380" s="208" t="s">
        <v>13320</v>
      </c>
      <c r="H380" s="209">
        <v>0</v>
      </c>
      <c r="I380" s="210" t="s">
        <v>1751</v>
      </c>
      <c r="J380" s="210" t="s">
        <v>13703</v>
      </c>
      <c r="K380" s="260"/>
      <c r="L380" s="260"/>
      <c r="M380" s="260"/>
      <c r="N380" s="260"/>
      <c r="O380" s="260"/>
      <c r="P380" s="211"/>
      <c r="Q380" s="261"/>
      <c r="R380" s="208" t="s">
        <v>15668</v>
      </c>
      <c r="S380" s="215" t="str">
        <f t="shared" ca="1" si="28"/>
        <v>CN</v>
      </c>
      <c r="T380" s="215" t="str">
        <f ca="1">IF(B380="","",IF(ISERROR(MATCH($J380,[1]SorP!$B$1:$B$6230,0)),"",INDIRECT("'SorP'!$A$"&amp;MATCH($J380,[1]SorP!$B$1:$B$6230,0))))</f>
        <v>CN-YN</v>
      </c>
      <c r="U380" s="231"/>
      <c r="V380" s="262" t="e">
        <f>IF(C380="",NA(),MATCH($B380&amp;$C380,'[1]Smelter Look-up'!$J:$J,0))</f>
        <v>#N/A</v>
      </c>
      <c r="W380" s="263"/>
      <c r="X380" s="263">
        <f t="shared" si="26"/>
        <v>0</v>
      </c>
      <c r="Y380" s="263"/>
      <c r="Z380" s="263"/>
      <c r="AB380" s="265" t="str">
        <f t="shared" si="27"/>
        <v>TungstenHunan Chuangda Vanadium Tungsten Co., Ltd. Wuji</v>
      </c>
    </row>
    <row r="381" spans="1:28" s="264" customFormat="1" ht="63.75">
      <c r="A381" s="207" t="s">
        <v>1855</v>
      </c>
      <c r="B381" s="208" t="s">
        <v>1133</v>
      </c>
      <c r="C381" s="212" t="s">
        <v>1854</v>
      </c>
      <c r="D381" s="270"/>
      <c r="E381" s="208" t="s">
        <v>2456</v>
      </c>
      <c r="F381" s="208" t="s">
        <v>1855</v>
      </c>
      <c r="G381" s="208" t="s">
        <v>13320</v>
      </c>
      <c r="H381" s="209">
        <v>0</v>
      </c>
      <c r="I381" s="210" t="s">
        <v>1856</v>
      </c>
      <c r="J381" s="210" t="s">
        <v>1624</v>
      </c>
      <c r="K381" s="260"/>
      <c r="L381" s="260"/>
      <c r="M381" s="260"/>
      <c r="N381" s="260"/>
      <c r="O381" s="260"/>
      <c r="P381" s="211"/>
      <c r="Q381" s="261"/>
      <c r="R381" s="208" t="s">
        <v>1854</v>
      </c>
      <c r="S381" s="215" t="str">
        <f t="shared" ca="1" si="28"/>
        <v>US</v>
      </c>
      <c r="T381" s="215" t="str">
        <f ca="1">IF(B381="","",IF(ISERROR(MATCH($J381,[1]SorP!$B$1:$B$6230,0)),"",INDIRECT("'SorP'!$A$"&amp;MATCH($J381,[1]SorP!$B$1:$B$6230,0))))</f>
        <v>US-CA</v>
      </c>
      <c r="U381" s="231"/>
      <c r="V381" s="262">
        <f>IF(C381="",NA(),MATCH($B381&amp;$C381,'[1]Smelter Look-up'!$J:$J,0))</f>
        <v>590</v>
      </c>
      <c r="W381" s="263"/>
      <c r="X381" s="263">
        <f t="shared" si="26"/>
        <v>0</v>
      </c>
      <c r="Y381" s="263"/>
      <c r="Z381" s="263"/>
      <c r="AB381" s="265" t="str">
        <f t="shared" si="27"/>
        <v>TungstenNiagara Refining LLC</v>
      </c>
    </row>
    <row r="382" spans="1:28" s="264" customFormat="1" ht="51">
      <c r="A382" s="207" t="s">
        <v>1858</v>
      </c>
      <c r="B382" s="208" t="s">
        <v>1133</v>
      </c>
      <c r="C382" s="212" t="s">
        <v>1857</v>
      </c>
      <c r="D382" s="270"/>
      <c r="E382" s="208" t="s">
        <v>883</v>
      </c>
      <c r="F382" s="208" t="s">
        <v>1858</v>
      </c>
      <c r="G382" s="208" t="s">
        <v>13320</v>
      </c>
      <c r="H382" s="209">
        <v>0</v>
      </c>
      <c r="I382" s="210" t="s">
        <v>1859</v>
      </c>
      <c r="J382" s="210" t="s">
        <v>10105</v>
      </c>
      <c r="K382" s="260"/>
      <c r="L382" s="260"/>
      <c r="M382" s="260"/>
      <c r="N382" s="260"/>
      <c r="O382" s="260"/>
      <c r="P382" s="211"/>
      <c r="Q382" s="261"/>
      <c r="R382" s="208" t="s">
        <v>1857</v>
      </c>
      <c r="S382" s="215" t="str">
        <f t="shared" ca="1" si="28"/>
        <v>RU</v>
      </c>
      <c r="T382" s="215" t="str">
        <f ca="1">IF(B382="","",IF(ISERROR(MATCH($J382,[1]SorP!$B$1:$B$6230,0)),"",INDIRECT("'SorP'!$A$"&amp;MATCH($J382,[1]SorP!$B$1:$B$6230,0))))</f>
        <v>RU-KL</v>
      </c>
      <c r="U382" s="231"/>
      <c r="V382" s="262">
        <f>IF(C382="",NA(),MATCH($B382&amp;$C382,'[1]Smelter Look-up'!$J:$J,0))</f>
        <v>571</v>
      </c>
      <c r="W382" s="263"/>
      <c r="X382" s="263">
        <f t="shared" si="26"/>
        <v>0</v>
      </c>
      <c r="Y382" s="263"/>
      <c r="Z382" s="263"/>
      <c r="AB382" s="265" t="str">
        <f t="shared" si="27"/>
        <v>TungstenHydrometallurg, JSC</v>
      </c>
    </row>
    <row r="383" spans="1:28" s="264" customFormat="1" ht="89.25">
      <c r="A383" s="207" t="s">
        <v>2472</v>
      </c>
      <c r="B383" s="208" t="s">
        <v>1133</v>
      </c>
      <c r="C383" s="212" t="s">
        <v>2471</v>
      </c>
      <c r="D383" s="270"/>
      <c r="E383" s="208" t="s">
        <v>883</v>
      </c>
      <c r="F383" s="208" t="s">
        <v>2472</v>
      </c>
      <c r="G383" s="208" t="s">
        <v>13320</v>
      </c>
      <c r="H383" s="209">
        <v>0</v>
      </c>
      <c r="I383" s="210" t="s">
        <v>2562</v>
      </c>
      <c r="J383" s="210" t="s">
        <v>10025</v>
      </c>
      <c r="K383" s="260"/>
      <c r="L383" s="260"/>
      <c r="M383" s="260"/>
      <c r="N383" s="260"/>
      <c r="O383" s="260"/>
      <c r="P383" s="211"/>
      <c r="Q383" s="261"/>
      <c r="R383" s="208" t="s">
        <v>2471</v>
      </c>
      <c r="S383" s="215" t="str">
        <f t="shared" ca="1" si="28"/>
        <v>RU</v>
      </c>
      <c r="T383" s="215" t="str">
        <f ca="1">IF(B383="","",IF(ISERROR(MATCH($J383,[1]SorP!$B$1:$B$6230,0)),"",INDIRECT("'SorP'!$A$"&amp;MATCH($J383,[1]SorP!$B$1:$B$6230,0))))</f>
        <v>RU-CHU</v>
      </c>
      <c r="U383" s="231"/>
      <c r="V383" s="262">
        <f>IF(C383="",NA(),MATCH($B383&amp;$C383,'[1]Smelter Look-up'!$J:$J,0))</f>
        <v>597</v>
      </c>
      <c r="W383" s="263"/>
      <c r="X383" s="263">
        <f t="shared" si="26"/>
        <v>0</v>
      </c>
      <c r="Y383" s="263"/>
      <c r="Z383" s="263"/>
      <c r="AB383" s="265" t="str">
        <f t="shared" si="27"/>
        <v>TungstenUnecha Refractory metals plant</v>
      </c>
    </row>
    <row r="384" spans="1:28" s="264" customFormat="1" ht="102">
      <c r="A384" s="207" t="s">
        <v>2290</v>
      </c>
      <c r="B384" s="208" t="s">
        <v>1133</v>
      </c>
      <c r="C384" s="212" t="s">
        <v>2366</v>
      </c>
      <c r="D384" s="270"/>
      <c r="E384" s="208" t="s">
        <v>881</v>
      </c>
      <c r="F384" s="208" t="s">
        <v>2290</v>
      </c>
      <c r="G384" s="208" t="s">
        <v>13320</v>
      </c>
      <c r="H384" s="209">
        <v>0</v>
      </c>
      <c r="I384" s="210" t="s">
        <v>2291</v>
      </c>
      <c r="J384" s="210" t="s">
        <v>2292</v>
      </c>
      <c r="K384" s="260"/>
      <c r="L384" s="260"/>
      <c r="M384" s="260"/>
      <c r="N384" s="260"/>
      <c r="O384" s="260"/>
      <c r="P384" s="211"/>
      <c r="Q384" s="261"/>
      <c r="R384" s="208" t="s">
        <v>2366</v>
      </c>
      <c r="S384" s="215" t="str">
        <f t="shared" ref="S384" ca="1" si="29">IF(B384="","",IF(ISERROR(MATCH($E384,CL,0)),"Unknown",INDIRECT("'C'!$A$"&amp;MATCH($E384,CL,0)+1)))</f>
        <v>PH</v>
      </c>
      <c r="T384" s="215" t="str">
        <f ca="1">IF(B384="","",IF(ISERROR(MATCH($J384,[1]SorP!$B$1:$B$6230,0)),"",INDIRECT("'SorP'!$A$"&amp;MATCH($J384,[1]SorP!$B$1:$B$6230,0))))</f>
        <v>PH-ANT</v>
      </c>
      <c r="U384" s="231"/>
      <c r="V384" s="262">
        <f>IF(C384="",NA(),MATCH($B384&amp;$C384,'[1]Smelter Look-up'!$J:$J,0))</f>
        <v>595</v>
      </c>
      <c r="W384" s="263"/>
      <c r="X384" s="263">
        <f t="shared" si="26"/>
        <v>0</v>
      </c>
      <c r="Y384" s="263"/>
      <c r="Z384" s="263"/>
      <c r="AB384" s="265" t="str">
        <f t="shared" si="27"/>
        <v>TungstenPhilippine Chuangxin Industrial Co., Inc.</v>
      </c>
    </row>
    <row r="385" spans="1:28" s="264" customFormat="1" ht="140.25">
      <c r="A385" s="207" t="s">
        <v>2294</v>
      </c>
      <c r="B385" s="208" t="s">
        <v>1133</v>
      </c>
      <c r="C385" s="212" t="s">
        <v>2293</v>
      </c>
      <c r="D385" s="270"/>
      <c r="E385" s="208" t="s">
        <v>1100</v>
      </c>
      <c r="F385" s="208" t="s">
        <v>2294</v>
      </c>
      <c r="G385" s="208" t="s">
        <v>13320</v>
      </c>
      <c r="H385" s="209"/>
      <c r="I385" s="210" t="s">
        <v>1786</v>
      </c>
      <c r="J385" s="210" t="s">
        <v>13699</v>
      </c>
      <c r="K385" s="260"/>
      <c r="L385" s="260"/>
      <c r="M385" s="260"/>
      <c r="N385" s="260"/>
      <c r="O385" s="260"/>
      <c r="P385" s="211"/>
      <c r="Q385" s="261"/>
      <c r="R385" s="208" t="s">
        <v>2293</v>
      </c>
      <c r="S385" s="215" t="str">
        <f t="shared" ref="S385:S416" ca="1" si="30">IF(B385="","",IF(ISERROR(MATCH($E385,CL,0)),"Unknown",INDIRECT("'C'!$A$"&amp;MATCH($E385,CL,0)+1)))</f>
        <v>CN</v>
      </c>
      <c r="T385" s="215" t="str">
        <f ca="1">IF(B385="","",IF(ISERROR(MATCH($J385,[1]SorP!$B$1:$B$6230,0)),"",INDIRECT("'SorP'!$A$"&amp;MATCH($J385,[1]SorP!$B$1:$B$6230,0))))</f>
        <v>CN-SD</v>
      </c>
      <c r="U385" s="231"/>
      <c r="V385" s="262">
        <f>IF(C385="",NA(),MATCH($B385&amp;$C385,'[1]Smelter Look-up'!$J:$J,0))</f>
        <v>606</v>
      </c>
      <c r="W385" s="263"/>
      <c r="X385" s="263">
        <f t="shared" si="26"/>
        <v>0</v>
      </c>
      <c r="Y385" s="263"/>
      <c r="Z385" s="263"/>
      <c r="AB385" s="265" t="str">
        <f t="shared" si="27"/>
        <v>TungstenXinfeng Huarui Tungsten &amp; Molybdenum New Material Co., Ltd.</v>
      </c>
    </row>
    <row r="386" spans="1:28" s="264" customFormat="1" ht="51">
      <c r="A386" s="207" t="s">
        <v>2284</v>
      </c>
      <c r="B386" s="208" t="s">
        <v>1133</v>
      </c>
      <c r="C386" s="212" t="s">
        <v>2283</v>
      </c>
      <c r="D386" s="270"/>
      <c r="E386" s="208" t="s">
        <v>1096</v>
      </c>
      <c r="F386" s="208" t="s">
        <v>2284</v>
      </c>
      <c r="G386" s="208" t="s">
        <v>13320</v>
      </c>
      <c r="H386" s="209"/>
      <c r="I386" s="210" t="s">
        <v>2285</v>
      </c>
      <c r="J386" s="210" t="s">
        <v>1682</v>
      </c>
      <c r="K386" s="260"/>
      <c r="L386" s="260"/>
      <c r="M386" s="260"/>
      <c r="N386" s="260"/>
      <c r="O386" s="260"/>
      <c r="P386" s="211"/>
      <c r="Q386" s="261"/>
      <c r="R386" s="208" t="s">
        <v>2283</v>
      </c>
      <c r="S386" s="215" t="str">
        <f t="shared" ca="1" si="30"/>
        <v>BR</v>
      </c>
      <c r="T386" s="215" t="str">
        <f ca="1">IF(B386="","",IF(ISERROR(MATCH($J386,[1]SorP!$B$1:$B$6230,0)),"",INDIRECT("'SorP'!$A$"&amp;MATCH($J386,[1]SorP!$B$1:$B$6230,0))))</f>
        <v>BR-RN</v>
      </c>
      <c r="U386" s="231"/>
      <c r="V386" s="262">
        <f>IF(C386="",NA(),MATCH($B386&amp;$C386,'[1]Smelter Look-up'!$J:$J,0))</f>
        <v>535</v>
      </c>
      <c r="W386" s="263"/>
      <c r="X386" s="263">
        <f t="shared" si="26"/>
        <v>0</v>
      </c>
      <c r="Y386" s="263"/>
      <c r="Z386" s="263"/>
      <c r="AB386" s="265" t="str">
        <f t="shared" si="27"/>
        <v>TungstenACL Metais Eireli</v>
      </c>
    </row>
    <row r="387" spans="1:28" s="264" customFormat="1" ht="63.75">
      <c r="A387" s="207" t="s">
        <v>15730</v>
      </c>
      <c r="B387" s="208" t="s">
        <v>1133</v>
      </c>
      <c r="C387" s="212" t="s">
        <v>15731</v>
      </c>
      <c r="D387" s="270"/>
      <c r="E387" s="208" t="s">
        <v>1111</v>
      </c>
      <c r="F387" s="208" t="s">
        <v>15730</v>
      </c>
      <c r="G387" s="208" t="s">
        <v>13320</v>
      </c>
      <c r="H387" s="209">
        <v>0</v>
      </c>
      <c r="I387" s="210" t="s">
        <v>15732</v>
      </c>
      <c r="J387" s="210" t="s">
        <v>12951</v>
      </c>
      <c r="K387" s="260"/>
      <c r="L387" s="260"/>
      <c r="M387" s="260"/>
      <c r="N387" s="260"/>
      <c r="O387" s="260"/>
      <c r="P387" s="211"/>
      <c r="Q387" s="261"/>
      <c r="R387" s="208" t="s">
        <v>15731</v>
      </c>
      <c r="S387" s="215" t="str">
        <f t="shared" ca="1" si="30"/>
        <v>KR</v>
      </c>
      <c r="T387" s="215" t="str">
        <f ca="1">IF(B387="","",IF(ISERROR(MATCH($J387,[1]SorP!$B$1:$B$6230,0)),"",INDIRECT("'SorP'!$A$"&amp;MATCH($J387,[1]SorP!$B$1:$B$6230,0))))</f>
        <v>KW-HA</v>
      </c>
      <c r="U387" s="231"/>
      <c r="V387" s="262">
        <f>IF(C387="",NA(),MATCH($B387&amp;$C387,'[1]Smelter Look-up'!$J:$J,0))</f>
        <v>602</v>
      </c>
      <c r="W387" s="263"/>
      <c r="X387" s="263">
        <f t="shared" si="26"/>
        <v>0</v>
      </c>
      <c r="Y387" s="263"/>
      <c r="Z387" s="263"/>
      <c r="AB387" s="265" t="str">
        <f t="shared" si="27"/>
        <v>TungstenWoltech Korea Co., Ltd.</v>
      </c>
    </row>
    <row r="388" spans="1:28" s="264" customFormat="1" ht="38.25">
      <c r="A388" s="207" t="s">
        <v>2288</v>
      </c>
      <c r="B388" s="208" t="s">
        <v>1133</v>
      </c>
      <c r="C388" s="212" t="s">
        <v>2561</v>
      </c>
      <c r="D388" s="270"/>
      <c r="E388" s="208" t="s">
        <v>883</v>
      </c>
      <c r="F388" s="208" t="s">
        <v>2288</v>
      </c>
      <c r="G388" s="208" t="s">
        <v>13320</v>
      </c>
      <c r="H388" s="209">
        <v>0</v>
      </c>
      <c r="I388" s="210" t="s">
        <v>2289</v>
      </c>
      <c r="J388" s="210" t="s">
        <v>10038</v>
      </c>
      <c r="K388" s="260"/>
      <c r="L388" s="260"/>
      <c r="M388" s="260"/>
      <c r="N388" s="260"/>
      <c r="O388" s="260"/>
      <c r="P388" s="211"/>
      <c r="Q388" s="261"/>
      <c r="R388" s="208" t="s">
        <v>2561</v>
      </c>
      <c r="S388" s="215" t="str">
        <f t="shared" ca="1" si="30"/>
        <v>RU</v>
      </c>
      <c r="T388" s="215" t="str">
        <f ca="1">IF(B388="","",IF(ISERROR(MATCH($J388,[1]SorP!$B$1:$B$6230,0)),"",INDIRECT("'SorP'!$A$"&amp;MATCH($J388,[1]SorP!$B$1:$B$6230,0))))</f>
        <v>RU-MOW</v>
      </c>
      <c r="U388" s="231"/>
      <c r="V388" s="262">
        <f>IF(C388="",NA(),MATCH($B388&amp;$C388,'[1]Smelter Look-up'!$J:$J,0))</f>
        <v>589</v>
      </c>
      <c r="W388" s="263"/>
      <c r="X388" s="263">
        <f t="shared" si="26"/>
        <v>0</v>
      </c>
      <c r="Y388" s="263"/>
      <c r="Z388" s="263"/>
      <c r="AB388" s="265" t="str">
        <f t="shared" si="27"/>
        <v>TungstenMoliren Ltd.</v>
      </c>
    </row>
    <row r="389" spans="1:28" s="264" customFormat="1" ht="76.5">
      <c r="A389" s="316"/>
      <c r="B389" s="208" t="s">
        <v>1130</v>
      </c>
      <c r="C389" s="462" t="s">
        <v>2154</v>
      </c>
      <c r="D389" s="270"/>
      <c r="E389" s="208" t="s">
        <v>1108</v>
      </c>
      <c r="F389" s="208" t="s">
        <v>650</v>
      </c>
      <c r="G389" s="208" t="s">
        <v>15735</v>
      </c>
      <c r="H389" s="463" t="s">
        <v>15736</v>
      </c>
      <c r="I389" s="464" t="s">
        <v>1547</v>
      </c>
      <c r="J389" s="464" t="s">
        <v>1548</v>
      </c>
      <c r="K389" s="465" t="s">
        <v>15737</v>
      </c>
      <c r="L389" s="465" t="s">
        <v>15738</v>
      </c>
      <c r="M389" s="465" t="s">
        <v>15739</v>
      </c>
      <c r="N389" s="465" t="s">
        <v>15740</v>
      </c>
      <c r="O389" s="465" t="s">
        <v>15740</v>
      </c>
      <c r="P389" s="466" t="s">
        <v>489</v>
      </c>
      <c r="Q389" s="467" t="s">
        <v>15741</v>
      </c>
      <c r="R389" s="208" t="s">
        <v>2154</v>
      </c>
      <c r="S389" s="215" t="str">
        <f t="shared" ca="1" si="30"/>
        <v>JP</v>
      </c>
      <c r="T389" s="215" t="str">
        <f ca="1">IF(B389="","",IF(ISERROR(MATCH($J389,[1]SorP!$B$1:$B$6230,0)),"",INDIRECT("'SorP'!$A$"&amp;MATCH($J389,[1]SorP!$B$1:$B$6230,0))))</f>
        <v>JP-45</v>
      </c>
      <c r="U389" s="231"/>
      <c r="V389" s="262">
        <f>IF(C389="",NA(),MATCH($B389&amp;$C389,'[1]Smelter Look-up'!$J:$J,0))</f>
        <v>11</v>
      </c>
      <c r="W389" s="263"/>
      <c r="X389" s="263">
        <f t="shared" ref="X389:X452" si="31">IF(AND(C389="Smelter not listed",OR(LEN(D389)=0,LEN(E389)=0)),1,0)</f>
        <v>0</v>
      </c>
      <c r="Y389" s="263"/>
      <c r="Z389" s="263"/>
      <c r="AB389" s="265" t="str">
        <f t="shared" ref="AB389:AB452" si="32">B389&amp;C389</f>
        <v>GoldAida Chemical Industries Co., Ltd.</v>
      </c>
    </row>
    <row r="390" spans="1:28" s="264" customFormat="1" ht="102">
      <c r="A390" s="316"/>
      <c r="B390" s="208" t="s">
        <v>1130</v>
      </c>
      <c r="C390" s="462" t="s">
        <v>52</v>
      </c>
      <c r="D390" s="270"/>
      <c r="E390" s="208" t="s">
        <v>1101</v>
      </c>
      <c r="F390" s="208" t="s">
        <v>651</v>
      </c>
      <c r="G390" s="208" t="s">
        <v>15735</v>
      </c>
      <c r="H390" s="463" t="s">
        <v>15742</v>
      </c>
      <c r="I390" s="464" t="s">
        <v>1549</v>
      </c>
      <c r="J390" s="464" t="s">
        <v>1550</v>
      </c>
      <c r="K390" s="465" t="s">
        <v>15743</v>
      </c>
      <c r="L390" s="465" t="s">
        <v>15744</v>
      </c>
      <c r="M390" s="465" t="s">
        <v>15739</v>
      </c>
      <c r="N390" s="465" t="s">
        <v>15745</v>
      </c>
      <c r="O390" s="465" t="s">
        <v>15746</v>
      </c>
      <c r="P390" s="466" t="s">
        <v>489</v>
      </c>
      <c r="Q390" s="467" t="s">
        <v>15741</v>
      </c>
      <c r="R390" s="208" t="s">
        <v>52</v>
      </c>
      <c r="S390" s="215" t="str">
        <f t="shared" ca="1" si="30"/>
        <v>DE</v>
      </c>
      <c r="T390" s="215" t="str">
        <f ca="1">IF(B390="","",IF(ISERROR(MATCH($J390,[1]SorP!$B$1:$B$6230,0)),"",INDIRECT("'SorP'!$A$"&amp;MATCH($J390,[1]SorP!$B$1:$B$6230,0))))</f>
        <v>DE-BW</v>
      </c>
      <c r="U390" s="231"/>
      <c r="V390" s="262">
        <f>IF(C390="",NA(),MATCH($B390&amp;$C390,'[1]Smelter Look-up'!$J:$J,0))</f>
        <v>16</v>
      </c>
      <c r="W390" s="263"/>
      <c r="X390" s="263">
        <f t="shared" si="31"/>
        <v>0</v>
      </c>
      <c r="Y390" s="263"/>
      <c r="Z390" s="263"/>
      <c r="AB390" s="265" t="str">
        <f t="shared" si="32"/>
        <v>GoldAllgemeine Gold-und Silberscheideanstalt A.G.</v>
      </c>
    </row>
    <row r="391" spans="1:28" s="264" customFormat="1" ht="89.25">
      <c r="A391" s="316"/>
      <c r="B391" s="208" t="s">
        <v>1130</v>
      </c>
      <c r="C391" s="462" t="s">
        <v>12507</v>
      </c>
      <c r="D391" s="270"/>
      <c r="E391" s="208" t="s">
        <v>1096</v>
      </c>
      <c r="F391" s="208" t="s">
        <v>653</v>
      </c>
      <c r="G391" s="208" t="s">
        <v>15735</v>
      </c>
      <c r="H391" s="463"/>
      <c r="I391" s="464" t="s">
        <v>1553</v>
      </c>
      <c r="J391" s="464" t="s">
        <v>1554</v>
      </c>
      <c r="K391" s="465" t="s">
        <v>15747</v>
      </c>
      <c r="L391" s="465"/>
      <c r="M391" s="465" t="s">
        <v>15739</v>
      </c>
      <c r="N391" s="465" t="s">
        <v>15747</v>
      </c>
      <c r="O391" s="465" t="s">
        <v>15747</v>
      </c>
      <c r="P391" s="466"/>
      <c r="Q391" s="467" t="s">
        <v>15741</v>
      </c>
      <c r="R391" s="208" t="s">
        <v>12507</v>
      </c>
      <c r="S391" s="215" t="str">
        <f t="shared" ca="1" si="30"/>
        <v>BR</v>
      </c>
      <c r="T391" s="215" t="str">
        <f ca="1">IF(B391="","",IF(ISERROR(MATCH($J391,[1]SorP!$B$1:$B$6230,0)),"",INDIRECT("'SorP'!$A$"&amp;MATCH($J391,[1]SorP!$B$1:$B$6230,0))))</f>
        <v>BR-CE</v>
      </c>
      <c r="U391" s="231"/>
      <c r="V391" s="262">
        <f>IF(C391="",NA(),MATCH($B391&amp;$C391,'[1]Smelter Look-up'!$J:$J,0))</f>
        <v>20</v>
      </c>
      <c r="W391" s="263"/>
      <c r="X391" s="263">
        <f t="shared" si="31"/>
        <v>0</v>
      </c>
      <c r="Y391" s="263"/>
      <c r="Z391" s="263"/>
      <c r="AB391" s="265" t="str">
        <f t="shared" si="32"/>
        <v>GoldAngloGold Ashanti Corrego do Sitio Mineracao</v>
      </c>
    </row>
    <row r="392" spans="1:28" s="264" customFormat="1" ht="51">
      <c r="A392" s="316"/>
      <c r="B392" s="208" t="s">
        <v>1130</v>
      </c>
      <c r="C392" s="462" t="s">
        <v>2306</v>
      </c>
      <c r="D392" s="270"/>
      <c r="E392" s="208" t="s">
        <v>1108</v>
      </c>
      <c r="F392" s="208" t="s">
        <v>655</v>
      </c>
      <c r="G392" s="208" t="s">
        <v>15735</v>
      </c>
      <c r="H392" s="463" t="s">
        <v>15748</v>
      </c>
      <c r="I392" s="464" t="s">
        <v>1557</v>
      </c>
      <c r="J392" s="464" t="s">
        <v>1558</v>
      </c>
      <c r="K392" s="465" t="s">
        <v>15749</v>
      </c>
      <c r="L392" s="465" t="s">
        <v>15750</v>
      </c>
      <c r="M392" s="465" t="s">
        <v>15739</v>
      </c>
      <c r="N392" s="465" t="s">
        <v>15751</v>
      </c>
      <c r="O392" s="465" t="s">
        <v>15746</v>
      </c>
      <c r="P392" s="466" t="s">
        <v>488</v>
      </c>
      <c r="Q392" s="467" t="s">
        <v>15741</v>
      </c>
      <c r="R392" s="208" t="s">
        <v>2306</v>
      </c>
      <c r="S392" s="215" t="str">
        <f t="shared" ca="1" si="30"/>
        <v>JP</v>
      </c>
      <c r="T392" s="215" t="str">
        <f ca="1">IF(B392="","",IF(ISERROR(MATCH($J392,[1]SorP!$B$1:$B$6230,0)),"",INDIRECT("'SorP'!$A$"&amp;MATCH($J392,[1]SorP!$B$1:$B$6230,0))))</f>
        <v>JP-21</v>
      </c>
      <c r="U392" s="231"/>
      <c r="V392" s="262">
        <f>IF(C392="",NA(),MATCH($B392&amp;$C392,'[1]Smelter Look-up'!$J:$J,0))</f>
        <v>26</v>
      </c>
      <c r="W392" s="263"/>
      <c r="X392" s="263">
        <f t="shared" si="31"/>
        <v>0</v>
      </c>
      <c r="Y392" s="263"/>
      <c r="Z392" s="263"/>
      <c r="AB392" s="265" t="str">
        <f t="shared" si="32"/>
        <v>GoldAsahi Pretec Corp.</v>
      </c>
    </row>
    <row r="393" spans="1:28" s="264" customFormat="1" ht="51">
      <c r="A393" s="316"/>
      <c r="B393" s="208" t="s">
        <v>1130</v>
      </c>
      <c r="C393" s="462" t="s">
        <v>2155</v>
      </c>
      <c r="D393" s="270"/>
      <c r="E393" s="208" t="s">
        <v>1108</v>
      </c>
      <c r="F393" s="208" t="s">
        <v>656</v>
      </c>
      <c r="G393" s="208" t="s">
        <v>15735</v>
      </c>
      <c r="H393" s="463"/>
      <c r="I393" s="464" t="s">
        <v>1560</v>
      </c>
      <c r="J393" s="464" t="s">
        <v>1561</v>
      </c>
      <c r="K393" s="465" t="s">
        <v>15752</v>
      </c>
      <c r="L393" s="465" t="s">
        <v>15753</v>
      </c>
      <c r="M393" s="465" t="s">
        <v>15739</v>
      </c>
      <c r="N393" s="465" t="s">
        <v>15740</v>
      </c>
      <c r="O393" s="465" t="s">
        <v>15740</v>
      </c>
      <c r="P393" s="466" t="s">
        <v>489</v>
      </c>
      <c r="Q393" s="467" t="s">
        <v>15741</v>
      </c>
      <c r="R393" s="208" t="s">
        <v>2155</v>
      </c>
      <c r="S393" s="215" t="str">
        <f t="shared" ca="1" si="30"/>
        <v>JP</v>
      </c>
      <c r="T393" s="215" t="str">
        <f ca="1">IF(B393="","",IF(ISERROR(MATCH($J393,[1]SorP!$B$1:$B$6230,0)),"",INDIRECT("'SorP'!$A$"&amp;MATCH($J393,[1]SorP!$B$1:$B$6230,0))))</f>
        <v>JP-32</v>
      </c>
      <c r="U393" s="231"/>
      <c r="V393" s="262">
        <f>IF(C393="",NA(),MATCH($B393&amp;$C393,'[1]Smelter Look-up'!$J:$J,0))</f>
        <v>29</v>
      </c>
      <c r="W393" s="263"/>
      <c r="X393" s="263">
        <f t="shared" si="31"/>
        <v>0</v>
      </c>
      <c r="Y393" s="263"/>
      <c r="Z393" s="263"/>
      <c r="AB393" s="265" t="str">
        <f t="shared" si="32"/>
        <v>GoldAsaka Riken Co., Ltd.</v>
      </c>
    </row>
    <row r="394" spans="1:28" s="264" customFormat="1" ht="25.5">
      <c r="A394" s="316"/>
      <c r="B394" s="208" t="s">
        <v>1130</v>
      </c>
      <c r="C394" s="462" t="s">
        <v>1224</v>
      </c>
      <c r="D394" s="270"/>
      <c r="E394" s="208" t="s">
        <v>1101</v>
      </c>
      <c r="F394" s="208" t="s">
        <v>658</v>
      </c>
      <c r="G394" s="208" t="s">
        <v>15735</v>
      </c>
      <c r="H394" s="463" t="s">
        <v>15754</v>
      </c>
      <c r="I394" s="464" t="s">
        <v>1563</v>
      </c>
      <c r="J394" s="464" t="s">
        <v>1563</v>
      </c>
      <c r="K394" s="465" t="s">
        <v>15755</v>
      </c>
      <c r="L394" s="465" t="s">
        <v>15756</v>
      </c>
      <c r="M394" s="465" t="s">
        <v>15739</v>
      </c>
      <c r="N394" s="465" t="s">
        <v>15757</v>
      </c>
      <c r="O394" s="465" t="s">
        <v>15757</v>
      </c>
      <c r="P394" s="466" t="s">
        <v>488</v>
      </c>
      <c r="Q394" s="467" t="s">
        <v>15741</v>
      </c>
      <c r="R394" s="208" t="s">
        <v>1224</v>
      </c>
      <c r="S394" s="215" t="str">
        <f t="shared" ca="1" si="30"/>
        <v>DE</v>
      </c>
      <c r="T394" s="215" t="str">
        <f ca="1">IF(B394="","",IF(ISERROR(MATCH($J394,[1]SorP!$B$1:$B$6230,0)),"",INDIRECT("'SorP'!$A$"&amp;MATCH($J394,[1]SorP!$B$1:$B$6230,0))))</f>
        <v>DE-NI</v>
      </c>
      <c r="U394" s="231"/>
      <c r="V394" s="262">
        <f>IF(C394="",NA(),MATCH($B394&amp;$C394,'[1]Smelter Look-up'!$J:$J,0))</f>
        <v>34</v>
      </c>
      <c r="W394" s="263"/>
      <c r="X394" s="263">
        <f t="shared" si="31"/>
        <v>0</v>
      </c>
      <c r="Y394" s="263"/>
      <c r="Z394" s="263"/>
      <c r="AB394" s="265" t="str">
        <f t="shared" si="32"/>
        <v>GoldAurubis AG</v>
      </c>
    </row>
    <row r="395" spans="1:28" s="264" customFormat="1" ht="127.5">
      <c r="A395" s="316"/>
      <c r="B395" s="208" t="s">
        <v>1130</v>
      </c>
      <c r="C395" s="462" t="s">
        <v>904</v>
      </c>
      <c r="D395" s="270"/>
      <c r="E395" s="208" t="s">
        <v>881</v>
      </c>
      <c r="F395" s="208" t="s">
        <v>659</v>
      </c>
      <c r="G395" s="208" t="s">
        <v>15735</v>
      </c>
      <c r="H395" s="463"/>
      <c r="I395" s="464" t="s">
        <v>2216</v>
      </c>
      <c r="J395" s="464" t="s">
        <v>9526</v>
      </c>
      <c r="K395" s="465" t="s">
        <v>15747</v>
      </c>
      <c r="L395" s="465"/>
      <c r="M395" s="465" t="s">
        <v>15739</v>
      </c>
      <c r="N395" s="465" t="s">
        <v>15747</v>
      </c>
      <c r="O395" s="465" t="s">
        <v>15747</v>
      </c>
      <c r="P395" s="466"/>
      <c r="Q395" s="467" t="s">
        <v>15741</v>
      </c>
      <c r="R395" s="208" t="s">
        <v>904</v>
      </c>
      <c r="S395" s="215" t="str">
        <f t="shared" ca="1" si="30"/>
        <v>PH</v>
      </c>
      <c r="T395" s="215" t="str">
        <f ca="1">IF(B395="","",IF(ISERROR(MATCH($J395,[1]SorP!$B$1:$B$6230,0)),"",INDIRECT("'SorP'!$A$"&amp;MATCH($J395,[1]SorP!$B$1:$B$6230,0))))</f>
        <v>PH-LAG</v>
      </c>
      <c r="U395" s="231"/>
      <c r="V395" s="262">
        <f>IF(C395="",NA(),MATCH($B395&amp;$C395,'[1]Smelter Look-up'!$J:$J,0))</f>
        <v>38</v>
      </c>
      <c r="W395" s="263"/>
      <c r="X395" s="263">
        <f t="shared" si="31"/>
        <v>0</v>
      </c>
      <c r="Y395" s="263"/>
      <c r="Z395" s="263"/>
      <c r="AB395" s="265" t="str">
        <f t="shared" si="32"/>
        <v>GoldBangko Sentral ng Pilipinas (Central Bank of the Philippines)</v>
      </c>
    </row>
    <row r="396" spans="1:28" s="264" customFormat="1" ht="25.5">
      <c r="A396" s="316"/>
      <c r="B396" s="208" t="s">
        <v>1130</v>
      </c>
      <c r="C396" s="462" t="s">
        <v>1226</v>
      </c>
      <c r="D396" s="270"/>
      <c r="E396" s="208" t="s">
        <v>887</v>
      </c>
      <c r="F396" s="208" t="s">
        <v>660</v>
      </c>
      <c r="G396" s="208" t="s">
        <v>15735</v>
      </c>
      <c r="H396" s="463"/>
      <c r="I396" s="464" t="s">
        <v>1565</v>
      </c>
      <c r="J396" s="464" t="s">
        <v>10354</v>
      </c>
      <c r="K396" s="465" t="s">
        <v>15747</v>
      </c>
      <c r="L396" s="465"/>
      <c r="M396" s="465" t="s">
        <v>15739</v>
      </c>
      <c r="N396" s="465" t="s">
        <v>15747</v>
      </c>
      <c r="O396" s="465" t="s">
        <v>15747</v>
      </c>
      <c r="P396" s="466"/>
      <c r="Q396" s="467" t="s">
        <v>15741</v>
      </c>
      <c r="R396" s="208" t="s">
        <v>1226</v>
      </c>
      <c r="S396" s="215" t="str">
        <f t="shared" ca="1" si="30"/>
        <v>SE</v>
      </c>
      <c r="T396" s="215" t="str">
        <f ca="1">IF(B396="","",IF(ISERROR(MATCH($J396,[1]SorP!$B$1:$B$6230,0)),"",INDIRECT("'SorP'!$A$"&amp;MATCH($J396,[1]SorP!$B$1:$B$6230,0))))</f>
        <v>SE-W</v>
      </c>
      <c r="U396" s="231"/>
      <c r="V396" s="262">
        <f>IF(C396="",NA(),MATCH($B396&amp;$C396,'[1]Smelter Look-up'!$J:$J,0))</f>
        <v>39</v>
      </c>
      <c r="W396" s="263"/>
      <c r="X396" s="263">
        <f t="shared" si="31"/>
        <v>0</v>
      </c>
      <c r="Y396" s="263"/>
      <c r="Z396" s="263"/>
      <c r="AB396" s="265" t="str">
        <f t="shared" si="32"/>
        <v>GoldBoliden AB</v>
      </c>
    </row>
    <row r="397" spans="1:28" s="264" customFormat="1" ht="51">
      <c r="A397" s="316"/>
      <c r="B397" s="208" t="s">
        <v>1130</v>
      </c>
      <c r="C397" s="462" t="s">
        <v>661</v>
      </c>
      <c r="D397" s="270"/>
      <c r="E397" s="208" t="s">
        <v>1101</v>
      </c>
      <c r="F397" s="208" t="s">
        <v>662</v>
      </c>
      <c r="G397" s="208" t="s">
        <v>15735</v>
      </c>
      <c r="H397" s="463"/>
      <c r="I397" s="464" t="s">
        <v>1549</v>
      </c>
      <c r="J397" s="464" t="s">
        <v>1550</v>
      </c>
      <c r="K397" s="465" t="s">
        <v>15747</v>
      </c>
      <c r="L397" s="465"/>
      <c r="M397" s="465" t="s">
        <v>15739</v>
      </c>
      <c r="N397" s="465" t="s">
        <v>15747</v>
      </c>
      <c r="O397" s="465" t="s">
        <v>15747</v>
      </c>
      <c r="P397" s="466"/>
      <c r="Q397" s="467" t="s">
        <v>15741</v>
      </c>
      <c r="R397" s="208" t="s">
        <v>661</v>
      </c>
      <c r="S397" s="215" t="str">
        <f t="shared" ca="1" si="30"/>
        <v>DE</v>
      </c>
      <c r="T397" s="215" t="str">
        <f ca="1">IF(B397="","",IF(ISERROR(MATCH($J397,[1]SorP!$B$1:$B$6230,0)),"",INDIRECT("'SorP'!$A$"&amp;MATCH($J397,[1]SorP!$B$1:$B$6230,0))))</f>
        <v>DE-BW</v>
      </c>
      <c r="U397" s="231"/>
      <c r="V397" s="262">
        <f>IF(C397="",NA(),MATCH($B397&amp;$C397,'[1]Smelter Look-up'!$J:$J,0))</f>
        <v>40</v>
      </c>
      <c r="W397" s="263"/>
      <c r="X397" s="263">
        <f t="shared" si="31"/>
        <v>0</v>
      </c>
      <c r="Y397" s="263"/>
      <c r="Z397" s="263"/>
      <c r="AB397" s="265" t="str">
        <f t="shared" si="32"/>
        <v>GoldC. Hafner GmbH + Co. KG</v>
      </c>
    </row>
    <row r="398" spans="1:28" s="264" customFormat="1" ht="102">
      <c r="A398" s="316"/>
      <c r="B398" s="208" t="s">
        <v>1130</v>
      </c>
      <c r="C398" s="462" t="s">
        <v>2257</v>
      </c>
      <c r="D398" s="270"/>
      <c r="E398" s="208" t="s">
        <v>1097</v>
      </c>
      <c r="F398" s="208" t="s">
        <v>664</v>
      </c>
      <c r="G398" s="208" t="s">
        <v>15735</v>
      </c>
      <c r="H398" s="463"/>
      <c r="I398" s="464" t="s">
        <v>1568</v>
      </c>
      <c r="J398" s="464" t="s">
        <v>1569</v>
      </c>
      <c r="K398" s="465" t="s">
        <v>15758</v>
      </c>
      <c r="L398" s="465" t="s">
        <v>15759</v>
      </c>
      <c r="M398" s="465" t="s">
        <v>15739</v>
      </c>
      <c r="N398" s="465" t="s">
        <v>15760</v>
      </c>
      <c r="O398" s="465" t="s">
        <v>15761</v>
      </c>
      <c r="P398" s="466" t="s">
        <v>489</v>
      </c>
      <c r="Q398" s="467" t="s">
        <v>15741</v>
      </c>
      <c r="R398" s="208" t="s">
        <v>2257</v>
      </c>
      <c r="S398" s="215" t="str">
        <f t="shared" ca="1" si="30"/>
        <v>CA</v>
      </c>
      <c r="T398" s="215" t="str">
        <f ca="1">IF(B398="","",IF(ISERROR(MATCH($J398,[1]SorP!$B$1:$B$6230,0)),"",INDIRECT("'SorP'!$A$"&amp;MATCH($J398,[1]SorP!$B$1:$B$6230,0))))</f>
        <v>CA-SK</v>
      </c>
      <c r="U398" s="231"/>
      <c r="V398" s="262">
        <f>IF(C398="",NA(),MATCH($B398&amp;$C398,'[1]Smelter Look-up'!$J:$J,0))</f>
        <v>44</v>
      </c>
      <c r="W398" s="263"/>
      <c r="X398" s="263">
        <f t="shared" si="31"/>
        <v>0</v>
      </c>
      <c r="Y398" s="263"/>
      <c r="Z398" s="263"/>
      <c r="AB398" s="265" t="str">
        <f t="shared" si="32"/>
        <v>GoldCCR Refinery - Glencore Canada Corporation</v>
      </c>
    </row>
    <row r="399" spans="1:28" s="264" customFormat="1" ht="38.25">
      <c r="A399" s="316"/>
      <c r="B399" s="208" t="s">
        <v>1130</v>
      </c>
      <c r="C399" s="462" t="s">
        <v>53</v>
      </c>
      <c r="D399" s="270"/>
      <c r="E399" s="208" t="s">
        <v>1107</v>
      </c>
      <c r="F399" s="208" t="s">
        <v>666</v>
      </c>
      <c r="G399" s="208" t="s">
        <v>15735</v>
      </c>
      <c r="H399" s="463" t="s">
        <v>15762</v>
      </c>
      <c r="I399" s="464" t="s">
        <v>1576</v>
      </c>
      <c r="J399" s="464" t="s">
        <v>6521</v>
      </c>
      <c r="K399" s="465" t="s">
        <v>15763</v>
      </c>
      <c r="L399" s="465" t="s">
        <v>15764</v>
      </c>
      <c r="M399" s="465" t="s">
        <v>15739</v>
      </c>
      <c r="N399" s="465" t="s">
        <v>15765</v>
      </c>
      <c r="O399" s="465" t="s">
        <v>15746</v>
      </c>
      <c r="P399" s="466" t="s">
        <v>489</v>
      </c>
      <c r="Q399" s="467" t="s">
        <v>15741</v>
      </c>
      <c r="R399" s="208" t="s">
        <v>53</v>
      </c>
      <c r="S399" s="215" t="str">
        <f t="shared" ca="1" si="30"/>
        <v>IT</v>
      </c>
      <c r="T399" s="215" t="str">
        <f ca="1">IF(B399="","",IF(ISERROR(MATCH($J399,[1]SorP!$B$1:$B$6230,0)),"",INDIRECT("'SorP'!$A$"&amp;MATCH($J399,[1]SorP!$B$1:$B$6230,0))))</f>
        <v>IT-TA</v>
      </c>
      <c r="U399" s="231"/>
      <c r="V399" s="262">
        <f>IF(C399="",NA(),MATCH($B399&amp;$C399,'[1]Smelter Look-up'!$J:$J,0))</f>
        <v>52</v>
      </c>
      <c r="W399" s="263"/>
      <c r="X399" s="263">
        <f t="shared" si="31"/>
        <v>0</v>
      </c>
      <c r="Y399" s="263"/>
      <c r="Z399" s="263"/>
      <c r="AB399" s="265" t="str">
        <f t="shared" si="32"/>
        <v>GoldChimet S.p.A.</v>
      </c>
    </row>
    <row r="400" spans="1:28" s="264" customFormat="1" ht="25.5">
      <c r="A400" s="316"/>
      <c r="B400" s="208" t="s">
        <v>1130</v>
      </c>
      <c r="C400" s="462" t="s">
        <v>906</v>
      </c>
      <c r="D400" s="270"/>
      <c r="E400" s="208" t="s">
        <v>1108</v>
      </c>
      <c r="F400" s="208" t="s">
        <v>673</v>
      </c>
      <c r="G400" s="208" t="s">
        <v>15735</v>
      </c>
      <c r="H400" s="463"/>
      <c r="I400" s="464" t="s">
        <v>1581</v>
      </c>
      <c r="J400" s="464" t="s">
        <v>1582</v>
      </c>
      <c r="K400" s="465" t="s">
        <v>15747</v>
      </c>
      <c r="L400" s="465" t="s">
        <v>15766</v>
      </c>
      <c r="M400" s="465" t="s">
        <v>15739</v>
      </c>
      <c r="N400" s="465" t="s">
        <v>15747</v>
      </c>
      <c r="O400" s="465" t="s">
        <v>15747</v>
      </c>
      <c r="P400" s="466"/>
      <c r="Q400" s="467" t="s">
        <v>15741</v>
      </c>
      <c r="R400" s="208" t="s">
        <v>906</v>
      </c>
      <c r="S400" s="215" t="str">
        <f t="shared" ca="1" si="30"/>
        <v>JP</v>
      </c>
      <c r="T400" s="215" t="str">
        <f ca="1">IF(B400="","",IF(ISERROR(MATCH($J400,[1]SorP!$B$1:$B$6230,0)),"",INDIRECT("'SorP'!$A$"&amp;MATCH($J400,[1]SorP!$B$1:$B$6230,0))))</f>
        <v>JP-44</v>
      </c>
      <c r="U400" s="231"/>
      <c r="V400" s="262">
        <f>IF(C400="",NA(),MATCH($B400&amp;$C400,'[1]Smelter Look-up'!$J:$J,0))</f>
        <v>64</v>
      </c>
      <c r="W400" s="263"/>
      <c r="X400" s="263">
        <f t="shared" si="31"/>
        <v>0</v>
      </c>
      <c r="Y400" s="263"/>
      <c r="Z400" s="263"/>
      <c r="AB400" s="265" t="str">
        <f t="shared" si="32"/>
        <v>GoldDowa</v>
      </c>
    </row>
    <row r="401" spans="1:28" s="264" customFormat="1" ht="63.75">
      <c r="A401" s="316"/>
      <c r="B401" s="208" t="s">
        <v>1130</v>
      </c>
      <c r="C401" s="462" t="s">
        <v>15767</v>
      </c>
      <c r="D401" s="270"/>
      <c r="E401" s="208" t="s">
        <v>1108</v>
      </c>
      <c r="F401" s="208" t="s">
        <v>397</v>
      </c>
      <c r="G401" s="208" t="s">
        <v>15735</v>
      </c>
      <c r="H401" s="463"/>
      <c r="I401" s="464" t="s">
        <v>1586</v>
      </c>
      <c r="J401" s="464" t="s">
        <v>1587</v>
      </c>
      <c r="K401" s="465" t="s">
        <v>15747</v>
      </c>
      <c r="L401" s="465"/>
      <c r="M401" s="465" t="s">
        <v>15739</v>
      </c>
      <c r="N401" s="465" t="s">
        <v>15740</v>
      </c>
      <c r="O401" s="465" t="s">
        <v>15740</v>
      </c>
      <c r="P401" s="466" t="s">
        <v>488</v>
      </c>
      <c r="Q401" s="467" t="s">
        <v>15741</v>
      </c>
      <c r="R401" s="208" t="s">
        <v>15668</v>
      </c>
      <c r="S401" s="215" t="str">
        <f t="shared" ca="1" si="30"/>
        <v>JP</v>
      </c>
      <c r="T401" s="215" t="str">
        <f ca="1">IF(B401="","",IF(ISERROR(MATCH($J401,[1]SorP!$B$1:$B$6230,0)),"",INDIRECT("'SorP'!$A$"&amp;MATCH($J401,[1]SorP!$B$1:$B$6230,0))))</f>
        <v>JP-08</v>
      </c>
      <c r="U401" s="231"/>
      <c r="V401" s="262" t="e">
        <f>IF(C401="",NA(),MATCH($B401&amp;$C401,'[1]Smelter Look-up'!$J:$J,0))</f>
        <v>#N/A</v>
      </c>
      <c r="W401" s="263"/>
      <c r="X401" s="263">
        <f t="shared" si="31"/>
        <v>0</v>
      </c>
      <c r="Y401" s="263"/>
      <c r="Z401" s="263"/>
      <c r="AB401" s="265" t="str">
        <f t="shared" si="32"/>
        <v>GoldEco-System Recycling Co., Ltd.</v>
      </c>
    </row>
    <row r="402" spans="1:28" s="264" customFormat="1" ht="51">
      <c r="A402" s="207"/>
      <c r="B402" s="208" t="s">
        <v>1130</v>
      </c>
      <c r="C402" s="462" t="s">
        <v>1039</v>
      </c>
      <c r="D402" s="270"/>
      <c r="E402" s="208" t="s">
        <v>1101</v>
      </c>
      <c r="F402" s="208" t="s">
        <v>678</v>
      </c>
      <c r="G402" s="208" t="s">
        <v>15735</v>
      </c>
      <c r="H402" s="463" t="s">
        <v>15768</v>
      </c>
      <c r="I402" s="464" t="s">
        <v>1549</v>
      </c>
      <c r="J402" s="464" t="s">
        <v>1550</v>
      </c>
      <c r="K402" s="465" t="s">
        <v>15769</v>
      </c>
      <c r="L402" s="465" t="s">
        <v>15747</v>
      </c>
      <c r="M402" s="465" t="s">
        <v>15739</v>
      </c>
      <c r="N402" s="465" t="s">
        <v>15770</v>
      </c>
      <c r="O402" s="465" t="s">
        <v>15770</v>
      </c>
      <c r="P402" s="466" t="s">
        <v>488</v>
      </c>
      <c r="Q402" s="467" t="s">
        <v>15741</v>
      </c>
      <c r="R402" s="208" t="s">
        <v>1039</v>
      </c>
      <c r="S402" s="215" t="str">
        <f t="shared" ca="1" si="30"/>
        <v>DE</v>
      </c>
      <c r="T402" s="215" t="str">
        <f ca="1">IF(B402="","",IF(ISERROR(MATCH($J402,[1]SorP!$B$1:$B$6230,0)),"",INDIRECT("'SorP'!$A$"&amp;MATCH($J402,[1]SorP!$B$1:$B$6230,0))))</f>
        <v>DE-BW</v>
      </c>
      <c r="U402" s="231"/>
      <c r="V402" s="262">
        <f>IF(C402="",NA(),MATCH($B402&amp;$C402,'[1]Smelter Look-up'!$J:$J,0))</f>
        <v>97</v>
      </c>
      <c r="W402" s="263"/>
      <c r="X402" s="263">
        <f t="shared" si="31"/>
        <v>0</v>
      </c>
      <c r="Y402" s="263"/>
      <c r="Z402" s="263"/>
      <c r="AB402" s="265" t="str">
        <f t="shared" si="32"/>
        <v>GoldHeimerle + Meule GmbH</v>
      </c>
    </row>
    <row r="403" spans="1:28" s="264" customFormat="1" ht="76.5">
      <c r="A403" s="207"/>
      <c r="B403" s="208" t="s">
        <v>1130</v>
      </c>
      <c r="C403" s="462" t="s">
        <v>2524</v>
      </c>
      <c r="D403" s="270"/>
      <c r="E403" s="208" t="s">
        <v>1100</v>
      </c>
      <c r="F403" s="208" t="s">
        <v>679</v>
      </c>
      <c r="G403" s="208" t="s">
        <v>15735</v>
      </c>
      <c r="H403" s="463" t="s">
        <v>15771</v>
      </c>
      <c r="I403" s="464" t="s">
        <v>1595</v>
      </c>
      <c r="J403" s="464" t="s">
        <v>15772</v>
      </c>
      <c r="K403" s="465" t="s">
        <v>15773</v>
      </c>
      <c r="L403" s="465" t="s">
        <v>15774</v>
      </c>
      <c r="M403" s="465" t="s">
        <v>15739</v>
      </c>
      <c r="N403" s="465" t="s">
        <v>15775</v>
      </c>
      <c r="O403" s="465" t="s">
        <v>15775</v>
      </c>
      <c r="P403" s="466" t="s">
        <v>488</v>
      </c>
      <c r="Q403" s="467" t="s">
        <v>15741</v>
      </c>
      <c r="R403" s="208" t="s">
        <v>2524</v>
      </c>
      <c r="S403" s="215" t="str">
        <f t="shared" ca="1" si="30"/>
        <v>CN</v>
      </c>
      <c r="T403" s="215" t="str">
        <f ca="1">IF(B403="","",IF(ISERROR(MATCH($J403,[1]SorP!$B$1:$B$6230,0)),"",INDIRECT("'SorP'!$A$"&amp;MATCH($J403,[1]SorP!$B$1:$B$6230,0))))</f>
        <v/>
      </c>
      <c r="U403" s="231"/>
      <c r="V403" s="262">
        <f>IF(C403="",NA(),MATCH($B403&amp;$C403,'[1]Smelter Look-up'!$J:$J,0))</f>
        <v>103</v>
      </c>
      <c r="W403" s="263"/>
      <c r="X403" s="263">
        <f t="shared" si="31"/>
        <v>0</v>
      </c>
      <c r="Y403" s="263"/>
      <c r="Z403" s="263"/>
      <c r="AB403" s="265" t="str">
        <f t="shared" si="32"/>
        <v>GoldHeraeus Metals Hong Kong Ltd.</v>
      </c>
    </row>
    <row r="404" spans="1:28" s="264" customFormat="1" ht="76.5">
      <c r="A404" s="207"/>
      <c r="B404" s="208" t="s">
        <v>1130</v>
      </c>
      <c r="C404" s="462" t="s">
        <v>1228</v>
      </c>
      <c r="D404" s="270"/>
      <c r="E404" s="208" t="s">
        <v>1108</v>
      </c>
      <c r="F404" s="208" t="s">
        <v>684</v>
      </c>
      <c r="G404" s="208" t="s">
        <v>15735</v>
      </c>
      <c r="H404" s="463" t="s">
        <v>15776</v>
      </c>
      <c r="I404" s="464" t="s">
        <v>1601</v>
      </c>
      <c r="J404" s="464" t="s">
        <v>1587</v>
      </c>
      <c r="K404" s="465" t="s">
        <v>15777</v>
      </c>
      <c r="L404" s="465" t="s">
        <v>15778</v>
      </c>
      <c r="M404" s="465" t="s">
        <v>15739</v>
      </c>
      <c r="N404" s="465" t="s">
        <v>15740</v>
      </c>
      <c r="O404" s="465" t="s">
        <v>15740</v>
      </c>
      <c r="P404" s="466" t="s">
        <v>488</v>
      </c>
      <c r="Q404" s="467" t="s">
        <v>15741</v>
      </c>
      <c r="R404" s="208" t="s">
        <v>1228</v>
      </c>
      <c r="S404" s="215" t="str">
        <f t="shared" ca="1" si="30"/>
        <v>JP</v>
      </c>
      <c r="T404" s="215" t="str">
        <f ca="1">IF(B404="","",IF(ISERROR(MATCH($J404,[1]SorP!$B$1:$B$6230,0)),"",INDIRECT("'SorP'!$A$"&amp;MATCH($J404,[1]SorP!$B$1:$B$6230,0))))</f>
        <v>JP-08</v>
      </c>
      <c r="U404" s="231"/>
      <c r="V404" s="262">
        <f>IF(C404="",NA(),MATCH($B404&amp;$C404,'[1]Smelter Look-up'!$J:$J,0))</f>
        <v>114</v>
      </c>
      <c r="W404" s="263"/>
      <c r="X404" s="263">
        <f t="shared" si="31"/>
        <v>0</v>
      </c>
      <c r="Y404" s="263"/>
      <c r="Z404" s="263"/>
      <c r="AB404" s="265" t="str">
        <f t="shared" si="32"/>
        <v>GoldIshifuku Metal Industry Co., Ltd.</v>
      </c>
    </row>
    <row r="405" spans="1:28" s="264" customFormat="1" ht="51">
      <c r="A405" s="207"/>
      <c r="B405" s="208" t="s">
        <v>1130</v>
      </c>
      <c r="C405" s="462" t="s">
        <v>1235</v>
      </c>
      <c r="D405" s="270"/>
      <c r="E405" s="208" t="s">
        <v>889</v>
      </c>
      <c r="F405" s="208" t="s">
        <v>685</v>
      </c>
      <c r="G405" s="208" t="s">
        <v>15735</v>
      </c>
      <c r="H405" s="463"/>
      <c r="I405" s="464" t="s">
        <v>1602</v>
      </c>
      <c r="J405" s="464" t="s">
        <v>11347</v>
      </c>
      <c r="K405" s="465" t="s">
        <v>15747</v>
      </c>
      <c r="L405" s="465"/>
      <c r="M405" s="465" t="s">
        <v>15739</v>
      </c>
      <c r="N405" s="465" t="s">
        <v>15747</v>
      </c>
      <c r="O405" s="465" t="s">
        <v>15747</v>
      </c>
      <c r="P405" s="466"/>
      <c r="Q405" s="467" t="s">
        <v>15741</v>
      </c>
      <c r="R405" s="208" t="s">
        <v>1235</v>
      </c>
      <c r="S405" s="215" t="str">
        <f t="shared" ca="1" si="30"/>
        <v>TR</v>
      </c>
      <c r="T405" s="215" t="str">
        <f ca="1">IF(B405="","",IF(ISERROR(MATCH($J405,[1]SorP!$B$1:$B$6230,0)),"",INDIRECT("'SorP'!$A$"&amp;MATCH($J405,[1]SorP!$B$1:$B$6230,0))))</f>
        <v>TR-09</v>
      </c>
      <c r="U405" s="231"/>
      <c r="V405" s="262">
        <f>IF(C405="",NA(),MATCH($B405&amp;$C405,'[1]Smelter Look-up'!$J:$J,0))</f>
        <v>115</v>
      </c>
      <c r="W405" s="263"/>
      <c r="X405" s="263">
        <f t="shared" si="31"/>
        <v>0</v>
      </c>
      <c r="Y405" s="263"/>
      <c r="Z405" s="263"/>
      <c r="AB405" s="265" t="str">
        <f t="shared" si="32"/>
        <v>GoldIstanbul Gold Refinery</v>
      </c>
    </row>
    <row r="406" spans="1:28" s="264" customFormat="1" ht="63.75">
      <c r="A406" s="207"/>
      <c r="B406" s="208" t="s">
        <v>1130</v>
      </c>
      <c r="C406" s="462" t="s">
        <v>2321</v>
      </c>
      <c r="D406" s="270"/>
      <c r="E406" s="208" t="s">
        <v>1100</v>
      </c>
      <c r="F406" s="208" t="s">
        <v>687</v>
      </c>
      <c r="G406" s="208" t="s">
        <v>15735</v>
      </c>
      <c r="H406" s="463"/>
      <c r="I406" s="464" t="s">
        <v>1604</v>
      </c>
      <c r="J406" s="464" t="s">
        <v>15779</v>
      </c>
      <c r="K406" s="465"/>
      <c r="L406" s="465"/>
      <c r="M406" s="465" t="s">
        <v>15739</v>
      </c>
      <c r="N406" s="465"/>
      <c r="O406" s="465"/>
      <c r="P406" s="466"/>
      <c r="Q406" s="467" t="s">
        <v>15741</v>
      </c>
      <c r="R406" s="208" t="s">
        <v>2321</v>
      </c>
      <c r="S406" s="215" t="str">
        <f t="shared" ca="1" si="30"/>
        <v>CN</v>
      </c>
      <c r="T406" s="215" t="str">
        <f ca="1">IF(B406="","",IF(ISERROR(MATCH($J406,[1]SorP!$B$1:$B$6230,0)),"",INDIRECT("'SorP'!$A$"&amp;MATCH($J406,[1]SorP!$B$1:$B$6230,0))))</f>
        <v/>
      </c>
      <c r="U406" s="231"/>
      <c r="V406" s="262">
        <f>IF(C406="",NA(),MATCH($B406&amp;$C406,'[1]Smelter Look-up'!$J:$J,0))</f>
        <v>120</v>
      </c>
      <c r="W406" s="263"/>
      <c r="X406" s="263">
        <f t="shared" si="31"/>
        <v>0</v>
      </c>
      <c r="Y406" s="263"/>
      <c r="Z406" s="263"/>
      <c r="AB406" s="265" t="str">
        <f t="shared" si="32"/>
        <v>GoldJiangxi Copper Co., Ltd.</v>
      </c>
    </row>
    <row r="407" spans="1:28" s="264" customFormat="1" ht="63.75">
      <c r="A407" s="207"/>
      <c r="B407" s="208" t="s">
        <v>1130</v>
      </c>
      <c r="C407" s="462" t="s">
        <v>2307</v>
      </c>
      <c r="D407" s="270"/>
      <c r="E407" s="208" t="s">
        <v>1097</v>
      </c>
      <c r="F407" s="208" t="s">
        <v>689</v>
      </c>
      <c r="G407" s="208" t="s">
        <v>15735</v>
      </c>
      <c r="H407" s="463"/>
      <c r="I407" s="464" t="s">
        <v>1609</v>
      </c>
      <c r="J407" s="464" t="s">
        <v>1610</v>
      </c>
      <c r="K407" s="465" t="s">
        <v>15780</v>
      </c>
      <c r="L407" s="465" t="s">
        <v>15781</v>
      </c>
      <c r="M407" s="465" t="s">
        <v>15739</v>
      </c>
      <c r="N407" s="465" t="s">
        <v>15782</v>
      </c>
      <c r="O407" s="465" t="s">
        <v>15782</v>
      </c>
      <c r="P407" s="466" t="s">
        <v>489</v>
      </c>
      <c r="Q407" s="467" t="s">
        <v>15741</v>
      </c>
      <c r="R407" s="208" t="s">
        <v>2307</v>
      </c>
      <c r="S407" s="215" t="str">
        <f t="shared" ca="1" si="30"/>
        <v>CA</v>
      </c>
      <c r="T407" s="215" t="str">
        <f ca="1">IF(B407="","",IF(ISERROR(MATCH($J407,[1]SorP!$B$1:$B$6230,0)),"",INDIRECT("'SorP'!$A$"&amp;MATCH($J407,[1]SorP!$B$1:$B$6230,0))))</f>
        <v>CA-MB</v>
      </c>
      <c r="U407" s="231"/>
      <c r="V407" s="262">
        <f>IF(C407="",NA(),MATCH($B407&amp;$C407,'[1]Smelter Look-up'!$J:$J,0))</f>
        <v>27</v>
      </c>
      <c r="W407" s="263"/>
      <c r="X407" s="263">
        <f t="shared" si="31"/>
        <v>0</v>
      </c>
      <c r="Y407" s="263"/>
      <c r="Z407" s="263"/>
      <c r="AB407" s="265" t="str">
        <f t="shared" si="32"/>
        <v>GoldAsahi Refining Canada Ltd.</v>
      </c>
    </row>
    <row r="408" spans="1:28" s="264" customFormat="1" ht="38.25">
      <c r="A408" s="207"/>
      <c r="B408" s="208" t="s">
        <v>1130</v>
      </c>
      <c r="C408" s="462" t="s">
        <v>1407</v>
      </c>
      <c r="D408" s="270"/>
      <c r="E408" s="208" t="s">
        <v>883</v>
      </c>
      <c r="F408" s="208" t="s">
        <v>691</v>
      </c>
      <c r="G408" s="208" t="s">
        <v>15735</v>
      </c>
      <c r="H408" s="463"/>
      <c r="I408" s="464" t="s">
        <v>1611</v>
      </c>
      <c r="J408" s="464" t="s">
        <v>10022</v>
      </c>
      <c r="K408" s="465"/>
      <c r="L408" s="465"/>
      <c r="M408" s="465" t="s">
        <v>15739</v>
      </c>
      <c r="N408" s="465"/>
      <c r="O408" s="465"/>
      <c r="P408" s="466"/>
      <c r="Q408" s="467" t="s">
        <v>15741</v>
      </c>
      <c r="R408" s="208" t="s">
        <v>1407</v>
      </c>
      <c r="S408" s="215" t="str">
        <f t="shared" ca="1" si="30"/>
        <v>RU</v>
      </c>
      <c r="T408" s="215" t="str">
        <f ca="1">IF(B408="","",IF(ISERROR(MATCH($J408,[1]SorP!$B$1:$B$6230,0)),"",INDIRECT("'SorP'!$A$"&amp;MATCH($J408,[1]SorP!$B$1:$B$6230,0))))</f>
        <v>RU-KLU</v>
      </c>
      <c r="U408" s="231"/>
      <c r="V408" s="262">
        <f>IF(C408="",NA(),MATCH($B408&amp;$C408,'[1]Smelter Look-up'!$J:$J,0))</f>
        <v>127</v>
      </c>
      <c r="W408" s="263"/>
      <c r="X408" s="263">
        <f t="shared" si="31"/>
        <v>0</v>
      </c>
      <c r="Y408" s="263"/>
      <c r="Z408" s="263"/>
      <c r="AB408" s="265" t="str">
        <f t="shared" si="32"/>
        <v>GoldJSC Uralelectromed</v>
      </c>
    </row>
    <row r="409" spans="1:28" s="264" customFormat="1" ht="76.5">
      <c r="A409" s="207"/>
      <c r="B409" s="208" t="s">
        <v>1130</v>
      </c>
      <c r="C409" s="462" t="s">
        <v>55</v>
      </c>
      <c r="D409" s="270"/>
      <c r="E409" s="208" t="s">
        <v>1108</v>
      </c>
      <c r="F409" s="208" t="s">
        <v>692</v>
      </c>
      <c r="G409" s="208" t="s">
        <v>15735</v>
      </c>
      <c r="H409" s="463" t="s">
        <v>15783</v>
      </c>
      <c r="I409" s="464" t="s">
        <v>2386</v>
      </c>
      <c r="J409" s="464" t="s">
        <v>6715</v>
      </c>
      <c r="K409" s="465" t="s">
        <v>15784</v>
      </c>
      <c r="L409" s="465" t="s">
        <v>15785</v>
      </c>
      <c r="M409" s="465" t="s">
        <v>15739</v>
      </c>
      <c r="N409" s="465" t="s">
        <v>15786</v>
      </c>
      <c r="O409" s="465" t="s">
        <v>15787</v>
      </c>
      <c r="P409" s="466" t="s">
        <v>489</v>
      </c>
      <c r="Q409" s="467" t="s">
        <v>15741</v>
      </c>
      <c r="R409" s="208" t="s">
        <v>55</v>
      </c>
      <c r="S409" s="215" t="str">
        <f t="shared" ca="1" si="30"/>
        <v>JP</v>
      </c>
      <c r="T409" s="215" t="str">
        <f ca="1">IF(B409="","",IF(ISERROR(MATCH($J409,[1]SorP!$B$1:$B$6230,0)),"",INDIRECT("'SorP'!$A$"&amp;MATCH($J409,[1]SorP!$B$1:$B$6230,0))))</f>
        <v>JP-19</v>
      </c>
      <c r="U409" s="231"/>
      <c r="V409" s="262">
        <f>IF(C409="",NA(),MATCH($B409&amp;$C409,'[1]Smelter Look-up'!$J:$J,0))</f>
        <v>128</v>
      </c>
      <c r="W409" s="263"/>
      <c r="X409" s="263">
        <f t="shared" si="31"/>
        <v>0</v>
      </c>
      <c r="Y409" s="263"/>
      <c r="Z409" s="263"/>
      <c r="AB409" s="265" t="str">
        <f t="shared" si="32"/>
        <v>GoldJX Nippon Mining &amp; Metals Co., Ltd.</v>
      </c>
    </row>
    <row r="410" spans="1:28" s="264" customFormat="1" ht="63.75">
      <c r="A410" s="207"/>
      <c r="B410" s="208" t="s">
        <v>1130</v>
      </c>
      <c r="C410" s="462" t="s">
        <v>694</v>
      </c>
      <c r="D410" s="270"/>
      <c r="E410" s="208" t="s">
        <v>2456</v>
      </c>
      <c r="F410" s="208" t="s">
        <v>695</v>
      </c>
      <c r="G410" s="208" t="s">
        <v>15735</v>
      </c>
      <c r="H410" s="463"/>
      <c r="I410" s="464" t="s">
        <v>1614</v>
      </c>
      <c r="J410" s="464" t="s">
        <v>1607</v>
      </c>
      <c r="K410" s="465" t="s">
        <v>15747</v>
      </c>
      <c r="L410" s="465"/>
      <c r="M410" s="465" t="s">
        <v>15739</v>
      </c>
      <c r="N410" s="465" t="s">
        <v>15747</v>
      </c>
      <c r="O410" s="465" t="s">
        <v>15747</v>
      </c>
      <c r="P410" s="466"/>
      <c r="Q410" s="467" t="s">
        <v>15741</v>
      </c>
      <c r="R410" s="208" t="s">
        <v>694</v>
      </c>
      <c r="S410" s="215" t="str">
        <f t="shared" ca="1" si="30"/>
        <v>US</v>
      </c>
      <c r="T410" s="215" t="str">
        <f ca="1">IF(B410="","",IF(ISERROR(MATCH($J410,[1]SorP!$B$1:$B$6230,0)),"",INDIRECT("'SorP'!$A$"&amp;MATCH($J410,[1]SorP!$B$1:$B$6230,0))))</f>
        <v>US-ND</v>
      </c>
      <c r="U410" s="231"/>
      <c r="V410" s="262">
        <f>IF(C410="",NA(),MATCH($B410&amp;$C410,'[1]Smelter Look-up'!$J:$J,0))</f>
        <v>133</v>
      </c>
      <c r="W410" s="263"/>
      <c r="X410" s="263">
        <f t="shared" si="31"/>
        <v>0</v>
      </c>
      <c r="Y410" s="263"/>
      <c r="Z410" s="263"/>
      <c r="AB410" s="265" t="str">
        <f t="shared" si="32"/>
        <v>GoldKennecott Utah Copper LLC</v>
      </c>
    </row>
    <row r="411" spans="1:28" s="264" customFormat="1" ht="63.75">
      <c r="A411" s="207"/>
      <c r="B411" s="208" t="s">
        <v>1130</v>
      </c>
      <c r="C411" s="462" t="s">
        <v>2161</v>
      </c>
      <c r="D411" s="270"/>
      <c r="E411" s="208" t="s">
        <v>1108</v>
      </c>
      <c r="F411" s="208" t="s">
        <v>696</v>
      </c>
      <c r="G411" s="208" t="s">
        <v>15735</v>
      </c>
      <c r="H411" s="463"/>
      <c r="I411" s="464" t="s">
        <v>1615</v>
      </c>
      <c r="J411" s="464" t="s">
        <v>1587</v>
      </c>
      <c r="K411" s="465" t="s">
        <v>15747</v>
      </c>
      <c r="L411" s="465"/>
      <c r="M411" s="465" t="s">
        <v>15739</v>
      </c>
      <c r="N411" s="465" t="s">
        <v>15747</v>
      </c>
      <c r="O411" s="465" t="s">
        <v>15740</v>
      </c>
      <c r="P411" s="466" t="s">
        <v>488</v>
      </c>
      <c r="Q411" s="467" t="s">
        <v>15741</v>
      </c>
      <c r="R411" s="208" t="s">
        <v>2161</v>
      </c>
      <c r="S411" s="215" t="str">
        <f t="shared" ca="1" si="30"/>
        <v>JP</v>
      </c>
      <c r="T411" s="215" t="str">
        <f ca="1">IF(B411="","",IF(ISERROR(MATCH($J411,[1]SorP!$B$1:$B$6230,0)),"",INDIRECT("'SorP'!$A$"&amp;MATCH($J411,[1]SorP!$B$1:$B$6230,0))))</f>
        <v>JP-08</v>
      </c>
      <c r="U411" s="231"/>
      <c r="V411" s="262">
        <f>IF(C411="",NA(),MATCH($B411&amp;$C411,'[1]Smelter Look-up'!$J:$J,0))</f>
        <v>137</v>
      </c>
      <c r="W411" s="263"/>
      <c r="X411" s="263">
        <f t="shared" si="31"/>
        <v>0</v>
      </c>
      <c r="Y411" s="263"/>
      <c r="Z411" s="263"/>
      <c r="AB411" s="265" t="str">
        <f t="shared" si="32"/>
        <v>GoldKojima Chemicals Co., Ltd.</v>
      </c>
    </row>
    <row r="412" spans="1:28" s="264" customFormat="1" ht="51">
      <c r="A412" s="207"/>
      <c r="B412" s="208" t="s">
        <v>1130</v>
      </c>
      <c r="C412" s="462" t="s">
        <v>56</v>
      </c>
      <c r="D412" s="270"/>
      <c r="E412" s="208" t="s">
        <v>1111</v>
      </c>
      <c r="F412" s="208" t="s">
        <v>700</v>
      </c>
      <c r="G412" s="208" t="s">
        <v>15735</v>
      </c>
      <c r="H412" s="463" t="s">
        <v>15788</v>
      </c>
      <c r="I412" s="464" t="s">
        <v>1620</v>
      </c>
      <c r="J412" s="464" t="s">
        <v>12946</v>
      </c>
      <c r="K412" s="465" t="s">
        <v>15789</v>
      </c>
      <c r="L412" s="465" t="s">
        <v>15790</v>
      </c>
      <c r="M412" s="465" t="s">
        <v>15739</v>
      </c>
      <c r="N412" s="465" t="s">
        <v>15791</v>
      </c>
      <c r="O412" s="465" t="s">
        <v>15792</v>
      </c>
      <c r="P412" s="466" t="s">
        <v>489</v>
      </c>
      <c r="Q412" s="467" t="s">
        <v>15741</v>
      </c>
      <c r="R412" s="208" t="s">
        <v>56</v>
      </c>
      <c r="S412" s="215" t="str">
        <f t="shared" ca="1" si="30"/>
        <v>KR</v>
      </c>
      <c r="T412" s="215" t="str">
        <f ca="1">IF(B412="","",IF(ISERROR(MATCH($J412,[1]SorP!$B$1:$B$6230,0)),"",INDIRECT("'SorP'!$A$"&amp;MATCH($J412,[1]SorP!$B$1:$B$6230,0))))</f>
        <v>KR-48</v>
      </c>
      <c r="U412" s="231"/>
      <c r="V412" s="262">
        <f>IF(C412="",NA(),MATCH($B412&amp;$C412,'[1]Smelter Look-up'!$J:$J,0))</f>
        <v>153</v>
      </c>
      <c r="W412" s="263"/>
      <c r="X412" s="263">
        <f t="shared" si="31"/>
        <v>0</v>
      </c>
      <c r="Y412" s="263"/>
      <c r="Z412" s="263"/>
      <c r="AB412" s="265" t="str">
        <f t="shared" si="32"/>
        <v>GoldLS-NIKKO Copper Inc.</v>
      </c>
    </row>
    <row r="413" spans="1:28" s="264" customFormat="1" ht="25.5">
      <c r="A413" s="207"/>
      <c r="B413" s="208" t="s">
        <v>1130</v>
      </c>
      <c r="C413" s="462" t="s">
        <v>910</v>
      </c>
      <c r="D413" s="270"/>
      <c r="E413" s="208" t="s">
        <v>2456</v>
      </c>
      <c r="F413" s="208" t="s">
        <v>703</v>
      </c>
      <c r="G413" s="208" t="s">
        <v>15735</v>
      </c>
      <c r="H413" s="463"/>
      <c r="I413" s="464" t="s">
        <v>1623</v>
      </c>
      <c r="J413" s="464" t="s">
        <v>1624</v>
      </c>
      <c r="K413" s="465" t="s">
        <v>15793</v>
      </c>
      <c r="L413" s="465" t="s">
        <v>15794</v>
      </c>
      <c r="M413" s="465" t="s">
        <v>15739</v>
      </c>
      <c r="N413" s="465" t="s">
        <v>15795</v>
      </c>
      <c r="O413" s="465" t="s">
        <v>15796</v>
      </c>
      <c r="P413" s="466" t="s">
        <v>489</v>
      </c>
      <c r="Q413" s="467" t="s">
        <v>15741</v>
      </c>
      <c r="R413" s="208" t="s">
        <v>910</v>
      </c>
      <c r="S413" s="215" t="str">
        <f t="shared" ca="1" si="30"/>
        <v>US</v>
      </c>
      <c r="T413" s="215" t="str">
        <f ca="1">IF(B413="","",IF(ISERROR(MATCH($J413,[1]SorP!$B$1:$B$6230,0)),"",INDIRECT("'SorP'!$A$"&amp;MATCH($J413,[1]SorP!$B$1:$B$6230,0))))</f>
        <v>US-CA</v>
      </c>
      <c r="U413" s="231"/>
      <c r="V413" s="262">
        <f>IF(C413="",NA(),MATCH($B413&amp;$C413,'[1]Smelter Look-up'!$J:$J,0))</f>
        <v>159</v>
      </c>
      <c r="W413" s="263"/>
      <c r="X413" s="263">
        <f t="shared" si="31"/>
        <v>0</v>
      </c>
      <c r="Y413" s="263"/>
      <c r="Z413" s="263"/>
      <c r="AB413" s="265" t="str">
        <f t="shared" si="32"/>
        <v>GoldMaterion</v>
      </c>
    </row>
    <row r="414" spans="1:28" s="264" customFormat="1" ht="63.75">
      <c r="A414" s="207"/>
      <c r="B414" s="208" t="s">
        <v>1130</v>
      </c>
      <c r="C414" s="462" t="s">
        <v>57</v>
      </c>
      <c r="D414" s="270"/>
      <c r="E414" s="208" t="s">
        <v>1108</v>
      </c>
      <c r="F414" s="208" t="s">
        <v>704</v>
      </c>
      <c r="G414" s="208" t="s">
        <v>15735</v>
      </c>
      <c r="H414" s="463" t="s">
        <v>15797</v>
      </c>
      <c r="I414" s="464" t="s">
        <v>1625</v>
      </c>
      <c r="J414" s="464" t="s">
        <v>1587</v>
      </c>
      <c r="K414" s="465" t="s">
        <v>15798</v>
      </c>
      <c r="L414" s="465" t="s">
        <v>15799</v>
      </c>
      <c r="M414" s="465" t="s">
        <v>15739</v>
      </c>
      <c r="N414" s="465" t="s">
        <v>15740</v>
      </c>
      <c r="O414" s="465" t="s">
        <v>15740</v>
      </c>
      <c r="P414" s="466" t="s">
        <v>488</v>
      </c>
      <c r="Q414" s="467" t="s">
        <v>15741</v>
      </c>
      <c r="R414" s="208" t="s">
        <v>57</v>
      </c>
      <c r="S414" s="215" t="str">
        <f t="shared" ca="1" si="30"/>
        <v>JP</v>
      </c>
      <c r="T414" s="215" t="str">
        <f ca="1">IF(B414="","",IF(ISERROR(MATCH($J414,[1]SorP!$B$1:$B$6230,0)),"",INDIRECT("'SorP'!$A$"&amp;MATCH($J414,[1]SorP!$B$1:$B$6230,0))))</f>
        <v>JP-08</v>
      </c>
      <c r="U414" s="231"/>
      <c r="V414" s="262">
        <f>IF(C414="",NA(),MATCH($B414&amp;$C414,'[1]Smelter Look-up'!$J:$J,0))</f>
        <v>160</v>
      </c>
      <c r="W414" s="263"/>
      <c r="X414" s="263">
        <f t="shared" si="31"/>
        <v>0</v>
      </c>
      <c r="Y414" s="263"/>
      <c r="Z414" s="263"/>
      <c r="AB414" s="265" t="str">
        <f t="shared" si="32"/>
        <v>GoldMatsuda Sangyo Co., Ltd.</v>
      </c>
    </row>
    <row r="415" spans="1:28" s="264" customFormat="1" ht="89.25">
      <c r="A415" s="207"/>
      <c r="B415" s="208" t="s">
        <v>1130</v>
      </c>
      <c r="C415" s="462" t="s">
        <v>2164</v>
      </c>
      <c r="D415" s="270"/>
      <c r="E415" s="208" t="s">
        <v>1100</v>
      </c>
      <c r="F415" s="208" t="s">
        <v>705</v>
      </c>
      <c r="G415" s="208" t="s">
        <v>15735</v>
      </c>
      <c r="H415" s="463" t="s">
        <v>15800</v>
      </c>
      <c r="I415" s="464" t="s">
        <v>1628</v>
      </c>
      <c r="J415" s="464" t="s">
        <v>15772</v>
      </c>
      <c r="K415" s="465" t="s">
        <v>15801</v>
      </c>
      <c r="L415" s="465" t="s">
        <v>15802</v>
      </c>
      <c r="M415" s="465" t="s">
        <v>15739</v>
      </c>
      <c r="N415" s="465" t="s">
        <v>15803</v>
      </c>
      <c r="O415" s="465" t="s">
        <v>15782</v>
      </c>
      <c r="P415" s="466" t="s">
        <v>489</v>
      </c>
      <c r="Q415" s="467" t="s">
        <v>15741</v>
      </c>
      <c r="R415" s="208" t="s">
        <v>2164</v>
      </c>
      <c r="S415" s="215" t="str">
        <f t="shared" ca="1" si="30"/>
        <v>CN</v>
      </c>
      <c r="T415" s="215" t="str">
        <f ca="1">IF(B415="","",IF(ISERROR(MATCH($J415,[1]SorP!$B$1:$B$6230,0)),"",INDIRECT("'SorP'!$A$"&amp;MATCH($J415,[1]SorP!$B$1:$B$6230,0))))</f>
        <v/>
      </c>
      <c r="U415" s="231"/>
      <c r="V415" s="262">
        <f>IF(C415="",NA(),MATCH($B415&amp;$C415,'[1]Smelter Look-up'!$J:$J,0))</f>
        <v>168</v>
      </c>
      <c r="W415" s="263"/>
      <c r="X415" s="263">
        <f t="shared" si="31"/>
        <v>0</v>
      </c>
      <c r="Y415" s="263"/>
      <c r="Z415" s="263"/>
      <c r="AB415" s="265" t="str">
        <f t="shared" si="32"/>
        <v>GoldMetalor Technologies (Hong Kong) Ltd.</v>
      </c>
    </row>
    <row r="416" spans="1:28" s="264" customFormat="1" ht="102">
      <c r="A416" s="207"/>
      <c r="B416" s="208" t="s">
        <v>1130</v>
      </c>
      <c r="C416" s="462" t="s">
        <v>2165</v>
      </c>
      <c r="D416" s="270"/>
      <c r="E416" s="208" t="s">
        <v>886</v>
      </c>
      <c r="F416" s="208" t="s">
        <v>706</v>
      </c>
      <c r="G416" s="208" t="s">
        <v>15735</v>
      </c>
      <c r="H416" s="463"/>
      <c r="I416" s="464" t="s">
        <v>12802</v>
      </c>
      <c r="J416" s="464" t="s">
        <v>10374</v>
      </c>
      <c r="K416" s="465" t="s">
        <v>15747</v>
      </c>
      <c r="L416" s="465"/>
      <c r="M416" s="465" t="s">
        <v>15739</v>
      </c>
      <c r="N416" s="465" t="s">
        <v>15747</v>
      </c>
      <c r="O416" s="465" t="s">
        <v>15747</v>
      </c>
      <c r="P416" s="466"/>
      <c r="Q416" s="467" t="s">
        <v>15741</v>
      </c>
      <c r="R416" s="208" t="s">
        <v>2165</v>
      </c>
      <c r="S416" s="215" t="str">
        <f t="shared" ca="1" si="30"/>
        <v>SG</v>
      </c>
      <c r="T416" s="215" t="str">
        <f ca="1">IF(B416="","",IF(ISERROR(MATCH($J416,[1]SorP!$B$1:$B$6230,0)),"",INDIRECT("'SorP'!$A$"&amp;MATCH($J416,[1]SorP!$B$1:$B$6230,0))))</f>
        <v>SG-05</v>
      </c>
      <c r="U416" s="231"/>
      <c r="V416" s="262">
        <f>IF(C416="",NA(),MATCH($B416&amp;$C416,'[1]Smelter Look-up'!$J:$J,0))</f>
        <v>169</v>
      </c>
      <c r="W416" s="263"/>
      <c r="X416" s="263">
        <f t="shared" si="31"/>
        <v>0</v>
      </c>
      <c r="Y416" s="263"/>
      <c r="Z416" s="263"/>
      <c r="AB416" s="265" t="str">
        <f t="shared" si="32"/>
        <v>GoldMetalor Technologies (Singapore) Pte., Ltd.</v>
      </c>
    </row>
    <row r="417" spans="1:28" s="264" customFormat="1" ht="63.75">
      <c r="A417" s="207"/>
      <c r="B417" s="208" t="s">
        <v>1130</v>
      </c>
      <c r="C417" s="462" t="s">
        <v>2327</v>
      </c>
      <c r="D417" s="270"/>
      <c r="E417" s="208" t="s">
        <v>1098</v>
      </c>
      <c r="F417" s="208" t="s">
        <v>707</v>
      </c>
      <c r="G417" s="208" t="s">
        <v>15735</v>
      </c>
      <c r="H417" s="463" t="s">
        <v>15804</v>
      </c>
      <c r="I417" s="464" t="s">
        <v>1629</v>
      </c>
      <c r="J417" s="464" t="s">
        <v>1630</v>
      </c>
      <c r="K417" s="465" t="s">
        <v>15805</v>
      </c>
      <c r="L417" s="465" t="s">
        <v>15806</v>
      </c>
      <c r="M417" s="465" t="s">
        <v>15739</v>
      </c>
      <c r="N417" s="465" t="s">
        <v>15770</v>
      </c>
      <c r="O417" s="465" t="s">
        <v>15770</v>
      </c>
      <c r="P417" s="466" t="s">
        <v>488</v>
      </c>
      <c r="Q417" s="467" t="s">
        <v>15741</v>
      </c>
      <c r="R417" s="208" t="s">
        <v>2327</v>
      </c>
      <c r="S417" s="215" t="str">
        <f t="shared" ref="S417:S447" ca="1" si="33">IF(B417="","",IF(ISERROR(MATCH($E417,CL,0)),"Unknown",INDIRECT("'C'!$A$"&amp;MATCH($E417,CL,0)+1)))</f>
        <v>CH</v>
      </c>
      <c r="T417" s="215" t="str">
        <f ca="1">IF(B417="","",IF(ISERROR(MATCH($J417,[1]SorP!$B$1:$B$6230,0)),"",INDIRECT("'SorP'!$A$"&amp;MATCH($J417,[1]SorP!$B$1:$B$6230,0))))</f>
        <v>CH-GR</v>
      </c>
      <c r="U417" s="231"/>
      <c r="V417" s="262">
        <f>IF(C417="",NA(),MATCH($B417&amp;$C417,'[1]Smelter Look-up'!$J:$J,0))</f>
        <v>171</v>
      </c>
      <c r="W417" s="263"/>
      <c r="X417" s="263">
        <f t="shared" si="31"/>
        <v>0</v>
      </c>
      <c r="Y417" s="263"/>
      <c r="Z417" s="263"/>
      <c r="AB417" s="265" t="str">
        <f t="shared" si="32"/>
        <v>GoldMetalor Technologies S.A.</v>
      </c>
    </row>
    <row r="418" spans="1:28" s="264" customFormat="1" ht="63.75">
      <c r="A418" s="207"/>
      <c r="B418" s="208" t="s">
        <v>1130</v>
      </c>
      <c r="C418" s="462" t="s">
        <v>1229</v>
      </c>
      <c r="D418" s="270"/>
      <c r="E418" s="208" t="s">
        <v>2456</v>
      </c>
      <c r="F418" s="208" t="s">
        <v>708</v>
      </c>
      <c r="G418" s="208" t="s">
        <v>15735</v>
      </c>
      <c r="H418" s="463" t="s">
        <v>15807</v>
      </c>
      <c r="I418" s="464" t="s">
        <v>1631</v>
      </c>
      <c r="J418" s="464" t="s">
        <v>1632</v>
      </c>
      <c r="K418" s="465" t="s">
        <v>15808</v>
      </c>
      <c r="L418" s="465" t="s">
        <v>15809</v>
      </c>
      <c r="M418" s="465" t="s">
        <v>15739</v>
      </c>
      <c r="N418" s="465" t="s">
        <v>15782</v>
      </c>
      <c r="O418" s="465" t="s">
        <v>15796</v>
      </c>
      <c r="P418" s="466" t="s">
        <v>489</v>
      </c>
      <c r="Q418" s="467" t="s">
        <v>15741</v>
      </c>
      <c r="R418" s="208" t="s">
        <v>1229</v>
      </c>
      <c r="S418" s="215" t="str">
        <f t="shared" ca="1" si="33"/>
        <v>US</v>
      </c>
      <c r="T418" s="215" t="str">
        <f ca="1">IF(B418="","",IF(ISERROR(MATCH($J418,[1]SorP!$B$1:$B$6230,0)),"",INDIRECT("'SorP'!$A$"&amp;MATCH($J418,[1]SorP!$B$1:$B$6230,0))))</f>
        <v>US-LA</v>
      </c>
      <c r="U418" s="231"/>
      <c r="V418" s="262">
        <f>IF(C418="",NA(),MATCH($B418&amp;$C418,'[1]Smelter Look-up'!$J:$J,0))</f>
        <v>172</v>
      </c>
      <c r="W418" s="263"/>
      <c r="X418" s="263">
        <f t="shared" si="31"/>
        <v>0</v>
      </c>
      <c r="Y418" s="263"/>
      <c r="Z418" s="263"/>
      <c r="AB418" s="265" t="str">
        <f t="shared" si="32"/>
        <v>GoldMetalor USA Refining Corporation</v>
      </c>
    </row>
    <row r="419" spans="1:28" s="264" customFormat="1" ht="89.25">
      <c r="A419" s="207"/>
      <c r="B419" s="208" t="s">
        <v>1130</v>
      </c>
      <c r="C419" s="462" t="s">
        <v>12508</v>
      </c>
      <c r="D419" s="270"/>
      <c r="E419" s="208" t="s">
        <v>1113</v>
      </c>
      <c r="F419" s="208" t="s">
        <v>709</v>
      </c>
      <c r="G419" s="208" t="s">
        <v>15735</v>
      </c>
      <c r="H419" s="463"/>
      <c r="I419" s="464" t="s">
        <v>1633</v>
      </c>
      <c r="J419" s="464" t="s">
        <v>12964</v>
      </c>
      <c r="K419" s="465"/>
      <c r="L419" s="465"/>
      <c r="M419" s="465" t="s">
        <v>15739</v>
      </c>
      <c r="N419" s="465"/>
      <c r="O419" s="465"/>
      <c r="P419" s="466"/>
      <c r="Q419" s="467" t="s">
        <v>15741</v>
      </c>
      <c r="R419" s="208" t="s">
        <v>12508</v>
      </c>
      <c r="S419" s="215" t="str">
        <f t="shared" ca="1" si="33"/>
        <v>MX</v>
      </c>
      <c r="T419" s="215" t="str">
        <f ca="1">IF(B419="","",IF(ISERROR(MATCH($J419,[1]SorP!$B$1:$B$6230,0)),"",INDIRECT("'SorP'!$A$"&amp;MATCH($J419,[1]SorP!$B$1:$B$6230,0))))</f>
        <v>MX-GUA</v>
      </c>
      <c r="U419" s="231"/>
      <c r="V419" s="262">
        <f>IF(C419="",NA(),MATCH($B419&amp;$C419,'[1]Smelter Look-up'!$J:$J,0))</f>
        <v>173</v>
      </c>
      <c r="W419" s="263"/>
      <c r="X419" s="263">
        <f t="shared" si="31"/>
        <v>0</v>
      </c>
      <c r="Y419" s="263"/>
      <c r="Z419" s="263"/>
      <c r="AB419" s="265" t="str">
        <f t="shared" si="32"/>
        <v>GoldMetalurgica Met-Mex Penoles S.A. De C.V.</v>
      </c>
    </row>
    <row r="420" spans="1:28" s="264" customFormat="1" ht="76.5">
      <c r="A420" s="207"/>
      <c r="B420" s="208" t="s">
        <v>1130</v>
      </c>
      <c r="C420" s="462" t="s">
        <v>1164</v>
      </c>
      <c r="D420" s="270"/>
      <c r="E420" s="208" t="s">
        <v>1108</v>
      </c>
      <c r="F420" s="208" t="s">
        <v>710</v>
      </c>
      <c r="G420" s="208" t="s">
        <v>15735</v>
      </c>
      <c r="H420" s="463" t="s">
        <v>15810</v>
      </c>
      <c r="I420" s="464" t="s">
        <v>15733</v>
      </c>
      <c r="J420" s="464" t="s">
        <v>2228</v>
      </c>
      <c r="K420" s="465" t="s">
        <v>15747</v>
      </c>
      <c r="L420" s="465" t="s">
        <v>15811</v>
      </c>
      <c r="M420" s="465" t="s">
        <v>15739</v>
      </c>
      <c r="N420" s="465" t="s">
        <v>15747</v>
      </c>
      <c r="O420" s="465" t="s">
        <v>15747</v>
      </c>
      <c r="P420" s="466" t="s">
        <v>489</v>
      </c>
      <c r="Q420" s="467" t="s">
        <v>15741</v>
      </c>
      <c r="R420" s="208" t="s">
        <v>1164</v>
      </c>
      <c r="S420" s="215" t="str">
        <f t="shared" ca="1" si="33"/>
        <v>JP</v>
      </c>
      <c r="T420" s="215" t="str">
        <f ca="1">IF(B420="","",IF(ISERROR(MATCH($J420,[1]SorP!$B$1:$B$6230,0)),"",INDIRECT("'SorP'!$A$"&amp;MATCH($J420,[1]SorP!$B$1:$B$6230,0))))</f>
        <v>KE-03</v>
      </c>
      <c r="U420" s="231"/>
      <c r="V420" s="262">
        <f>IF(C420="",NA(),MATCH($B420&amp;$C420,'[1]Smelter Look-up'!$J:$J,0))</f>
        <v>177</v>
      </c>
      <c r="W420" s="263"/>
      <c r="X420" s="263">
        <f t="shared" si="31"/>
        <v>0</v>
      </c>
      <c r="Y420" s="263"/>
      <c r="Z420" s="263"/>
      <c r="AB420" s="265" t="str">
        <f t="shared" si="32"/>
        <v>GoldMitsubishi Materials Corporation</v>
      </c>
    </row>
    <row r="421" spans="1:28" s="264" customFormat="1" ht="89.25">
      <c r="A421" s="207"/>
      <c r="B421" s="208" t="s">
        <v>1130</v>
      </c>
      <c r="C421" s="462" t="s">
        <v>1230</v>
      </c>
      <c r="D421" s="270"/>
      <c r="E421" s="208" t="s">
        <v>1108</v>
      </c>
      <c r="F421" s="208" t="s">
        <v>711</v>
      </c>
      <c r="G421" s="208" t="s">
        <v>15735</v>
      </c>
      <c r="H421" s="463" t="s">
        <v>15812</v>
      </c>
      <c r="I421" s="464" t="s">
        <v>1635</v>
      </c>
      <c r="J421" s="464" t="s">
        <v>1634</v>
      </c>
      <c r="K421" s="465" t="s">
        <v>15813</v>
      </c>
      <c r="L421" s="465" t="s">
        <v>15814</v>
      </c>
      <c r="M421" s="465" t="s">
        <v>15739</v>
      </c>
      <c r="N421" s="465" t="s">
        <v>15746</v>
      </c>
      <c r="O421" s="465" t="s">
        <v>15746</v>
      </c>
      <c r="P421" s="466" t="s">
        <v>489</v>
      </c>
      <c r="Q421" s="467" t="s">
        <v>15741</v>
      </c>
      <c r="R421" s="208" t="s">
        <v>1230</v>
      </c>
      <c r="S421" s="215" t="str">
        <f t="shared" ca="1" si="33"/>
        <v>JP</v>
      </c>
      <c r="T421" s="215" t="str">
        <f ca="1">IF(B421="","",IF(ISERROR(MATCH($J421,[1]SorP!$B$1:$B$6230,0)),"",INDIRECT("'SorP'!$A$"&amp;MATCH($J421,[1]SorP!$B$1:$B$6230,0))))</f>
        <v>JP-36</v>
      </c>
      <c r="U421" s="231"/>
      <c r="V421" s="262">
        <f>IF(C421="",NA(),MATCH($B421&amp;$C421,'[1]Smelter Look-up'!$J:$J,0))</f>
        <v>179</v>
      </c>
      <c r="W421" s="263"/>
      <c r="X421" s="263">
        <f t="shared" si="31"/>
        <v>0</v>
      </c>
      <c r="Y421" s="263"/>
      <c r="Z421" s="263"/>
      <c r="AB421" s="265" t="str">
        <f t="shared" si="32"/>
        <v>GoldMitsui Mining and Smelting Co., Ltd.</v>
      </c>
    </row>
    <row r="422" spans="1:28" s="264" customFormat="1" ht="76.5">
      <c r="A422" s="207"/>
      <c r="B422" s="208" t="s">
        <v>1130</v>
      </c>
      <c r="C422" s="462" t="s">
        <v>12510</v>
      </c>
      <c r="D422" s="270"/>
      <c r="E422" s="208" t="s">
        <v>889</v>
      </c>
      <c r="F422" s="208" t="s">
        <v>713</v>
      </c>
      <c r="G422" s="208" t="s">
        <v>15735</v>
      </c>
      <c r="H422" s="463"/>
      <c r="I422" s="464" t="s">
        <v>1638</v>
      </c>
      <c r="J422" s="464" t="s">
        <v>11347</v>
      </c>
      <c r="K422" s="465"/>
      <c r="L422" s="465"/>
      <c r="M422" s="465" t="s">
        <v>15739</v>
      </c>
      <c r="N422" s="465"/>
      <c r="O422" s="465"/>
      <c r="P422" s="466"/>
      <c r="Q422" s="467" t="s">
        <v>15741</v>
      </c>
      <c r="R422" s="208" t="s">
        <v>12510</v>
      </c>
      <c r="S422" s="215" t="str">
        <f t="shared" ca="1" si="33"/>
        <v>TR</v>
      </c>
      <c r="T422" s="215" t="str">
        <f ca="1">IF(B422="","",IF(ISERROR(MATCH($J422,[1]SorP!$B$1:$B$6230,0)),"",INDIRECT("'SorP'!$A$"&amp;MATCH($J422,[1]SorP!$B$1:$B$6230,0))))</f>
        <v>TR-09</v>
      </c>
      <c r="U422" s="231"/>
      <c r="V422" s="262">
        <f>IF(C422="",NA(),MATCH($B422&amp;$C422,'[1]Smelter Look-up'!$J:$J,0))</f>
        <v>184</v>
      </c>
      <c r="W422" s="263"/>
      <c r="X422" s="263">
        <f t="shared" si="31"/>
        <v>0</v>
      </c>
      <c r="Y422" s="263"/>
      <c r="Z422" s="263"/>
      <c r="AB422" s="265" t="str">
        <f t="shared" si="32"/>
        <v>GoldNadir Metal Rafineri San. Ve Tic. A.S.</v>
      </c>
    </row>
    <row r="423" spans="1:28" s="264" customFormat="1" ht="63.75">
      <c r="A423" s="207"/>
      <c r="B423" s="208" t="s">
        <v>1130</v>
      </c>
      <c r="C423" s="462" t="s">
        <v>2168</v>
      </c>
      <c r="D423" s="270"/>
      <c r="E423" s="208" t="s">
        <v>1108</v>
      </c>
      <c r="F423" s="208" t="s">
        <v>715</v>
      </c>
      <c r="G423" s="208" t="s">
        <v>15735</v>
      </c>
      <c r="H423" s="463" t="s">
        <v>15815</v>
      </c>
      <c r="I423" s="464" t="s">
        <v>1640</v>
      </c>
      <c r="J423" s="464" t="s">
        <v>1641</v>
      </c>
      <c r="K423" s="465" t="s">
        <v>15816</v>
      </c>
      <c r="L423" s="465" t="s">
        <v>15817</v>
      </c>
      <c r="M423" s="465" t="s">
        <v>15739</v>
      </c>
      <c r="N423" s="465" t="s">
        <v>15747</v>
      </c>
      <c r="O423" s="465" t="s">
        <v>15747</v>
      </c>
      <c r="P423" s="466" t="s">
        <v>489</v>
      </c>
      <c r="Q423" s="467" t="s">
        <v>15741</v>
      </c>
      <c r="R423" s="208" t="s">
        <v>2168</v>
      </c>
      <c r="S423" s="215" t="str">
        <f t="shared" ca="1" si="33"/>
        <v>JP</v>
      </c>
      <c r="T423" s="215" t="str">
        <f ca="1">IF(B423="","",IF(ISERROR(MATCH($J423,[1]SorP!$B$1:$B$6230,0)),"",INDIRECT("'SorP'!$A$"&amp;MATCH($J423,[1]SorP!$B$1:$B$6230,0))))</f>
        <v>JP-24</v>
      </c>
      <c r="U423" s="231"/>
      <c r="V423" s="262">
        <f>IF(C423="",NA(),MATCH($B423&amp;$C423,'[1]Smelter Look-up'!$J:$J,0))</f>
        <v>188</v>
      </c>
      <c r="W423" s="263"/>
      <c r="X423" s="263">
        <f t="shared" si="31"/>
        <v>0</v>
      </c>
      <c r="Y423" s="263"/>
      <c r="Z423" s="263"/>
      <c r="AB423" s="265" t="str">
        <f t="shared" si="32"/>
        <v>GoldNihon Material Co., Ltd.</v>
      </c>
    </row>
    <row r="424" spans="1:28" s="264" customFormat="1" ht="89.25">
      <c r="A424" s="207"/>
      <c r="B424" s="208" t="s">
        <v>1130</v>
      </c>
      <c r="C424" s="462" t="s">
        <v>2169</v>
      </c>
      <c r="D424" s="270"/>
      <c r="E424" s="208" t="s">
        <v>1108</v>
      </c>
      <c r="F424" s="208" t="s">
        <v>716</v>
      </c>
      <c r="G424" s="208" t="s">
        <v>15735</v>
      </c>
      <c r="H424" s="463"/>
      <c r="I424" s="464" t="s">
        <v>1643</v>
      </c>
      <c r="J424" s="464" t="s">
        <v>1644</v>
      </c>
      <c r="K424" s="465" t="s">
        <v>15818</v>
      </c>
      <c r="L424" s="465" t="s">
        <v>15819</v>
      </c>
      <c r="M424" s="465" t="s">
        <v>15739</v>
      </c>
      <c r="N424" s="465" t="s">
        <v>15747</v>
      </c>
      <c r="O424" s="465" t="s">
        <v>15747</v>
      </c>
      <c r="P424" s="466" t="s">
        <v>489</v>
      </c>
      <c r="Q424" s="467" t="s">
        <v>15741</v>
      </c>
      <c r="R424" s="208" t="s">
        <v>2169</v>
      </c>
      <c r="S424" s="215" t="str">
        <f t="shared" ca="1" si="33"/>
        <v>JP</v>
      </c>
      <c r="T424" s="215" t="str">
        <f ca="1">IF(B424="","",IF(ISERROR(MATCH($J424,[1]SorP!$B$1:$B$6230,0)),"",INDIRECT("'SorP'!$A$"&amp;MATCH($J424,[1]SorP!$B$1:$B$6230,0))))</f>
        <v>JP-47</v>
      </c>
      <c r="U424" s="231"/>
      <c r="V424" s="262">
        <f>IF(C424="",NA(),MATCH($B424&amp;$C424,'[1]Smelter Look-up'!$J:$J,0))</f>
        <v>193</v>
      </c>
      <c r="W424" s="263"/>
      <c r="X424" s="263">
        <f t="shared" si="31"/>
        <v>0</v>
      </c>
      <c r="Y424" s="263"/>
      <c r="Z424" s="263"/>
      <c r="AB424" s="265" t="str">
        <f t="shared" si="32"/>
        <v>GoldOhura Precious Metal Industry Co., Ltd.</v>
      </c>
    </row>
    <row r="425" spans="1:28" s="264" customFormat="1" ht="25.5">
      <c r="A425" s="207"/>
      <c r="B425" s="208" t="s">
        <v>1130</v>
      </c>
      <c r="C425" s="462" t="s">
        <v>2335</v>
      </c>
      <c r="D425" s="270"/>
      <c r="E425" s="208" t="s">
        <v>1098</v>
      </c>
      <c r="F425" s="208" t="s">
        <v>718</v>
      </c>
      <c r="G425" s="208" t="s">
        <v>15735</v>
      </c>
      <c r="H425" s="463"/>
      <c r="I425" s="464" t="s">
        <v>1647</v>
      </c>
      <c r="J425" s="464" t="s">
        <v>1556</v>
      </c>
      <c r="K425" s="465" t="s">
        <v>15747</v>
      </c>
      <c r="L425" s="465"/>
      <c r="M425" s="465" t="s">
        <v>15739</v>
      </c>
      <c r="N425" s="465" t="s">
        <v>15747</v>
      </c>
      <c r="O425" s="465" t="s">
        <v>15747</v>
      </c>
      <c r="P425" s="466"/>
      <c r="Q425" s="467" t="s">
        <v>15741</v>
      </c>
      <c r="R425" s="208" t="s">
        <v>2335</v>
      </c>
      <c r="S425" s="215" t="str">
        <f t="shared" ca="1" si="33"/>
        <v>CH</v>
      </c>
      <c r="T425" s="215" t="str">
        <f ca="1">IF(B425="","",IF(ISERROR(MATCH($J425,[1]SorP!$B$1:$B$6230,0)),"",INDIRECT("'SorP'!$A$"&amp;MATCH($J425,[1]SorP!$B$1:$B$6230,0))))</f>
        <v>CH-LU</v>
      </c>
      <c r="U425" s="231"/>
      <c r="V425" s="262">
        <f>IF(C425="",NA(),MATCH($B425&amp;$C425,'[1]Smelter Look-up'!$J:$J,0))</f>
        <v>197</v>
      </c>
      <c r="W425" s="263"/>
      <c r="X425" s="263">
        <f t="shared" si="31"/>
        <v>0</v>
      </c>
      <c r="Y425" s="263"/>
      <c r="Z425" s="263"/>
      <c r="AB425" s="265" t="str">
        <f t="shared" si="32"/>
        <v>GoldPAMP S.A.</v>
      </c>
    </row>
    <row r="426" spans="1:28" s="264" customFormat="1" ht="76.5">
      <c r="A426" s="207"/>
      <c r="B426" s="208" t="s">
        <v>1130</v>
      </c>
      <c r="C426" s="462" t="s">
        <v>1232</v>
      </c>
      <c r="D426" s="270"/>
      <c r="E426" s="208" t="s">
        <v>1105</v>
      </c>
      <c r="F426" s="208" t="s">
        <v>721</v>
      </c>
      <c r="G426" s="208" t="s">
        <v>15735</v>
      </c>
      <c r="H426" s="463"/>
      <c r="I426" s="464" t="s">
        <v>1649</v>
      </c>
      <c r="J426" s="464" t="s">
        <v>6038</v>
      </c>
      <c r="K426" s="465"/>
      <c r="L426" s="465"/>
      <c r="M426" s="465" t="s">
        <v>15739</v>
      </c>
      <c r="N426" s="465"/>
      <c r="O426" s="465"/>
      <c r="P426" s="466"/>
      <c r="Q426" s="467" t="s">
        <v>15741</v>
      </c>
      <c r="R426" s="208" t="s">
        <v>1232</v>
      </c>
      <c r="S426" s="215" t="str">
        <f t="shared" ca="1" si="33"/>
        <v>ID</v>
      </c>
      <c r="T426" s="215" t="str">
        <f ca="1">IF(B426="","",IF(ISERROR(MATCH($J426,[1]SorP!$B$1:$B$6230,0)),"",INDIRECT("'SorP'!$A$"&amp;MATCH($J426,[1]SorP!$B$1:$B$6230,0))))</f>
        <v>ID-ML</v>
      </c>
      <c r="U426" s="231"/>
      <c r="V426" s="262">
        <f>IF(C426="",NA(),MATCH($B426&amp;$C426,'[1]Smelter Look-up'!$J:$J,0))</f>
        <v>206</v>
      </c>
      <c r="W426" s="263"/>
      <c r="X426" s="263">
        <f t="shared" si="31"/>
        <v>0</v>
      </c>
      <c r="Y426" s="263"/>
      <c r="Z426" s="263"/>
      <c r="AB426" s="265" t="str">
        <f t="shared" si="32"/>
        <v>GoldPT Aneka Tambang (Persero) Tbk</v>
      </c>
    </row>
    <row r="427" spans="1:28" s="264" customFormat="1" ht="38.25">
      <c r="A427" s="207"/>
      <c r="B427" s="208" t="s">
        <v>1130</v>
      </c>
      <c r="C427" s="462" t="s">
        <v>12511</v>
      </c>
      <c r="D427" s="270"/>
      <c r="E427" s="208" t="s">
        <v>1098</v>
      </c>
      <c r="F427" s="208" t="s">
        <v>722</v>
      </c>
      <c r="G427" s="208" t="s">
        <v>15735</v>
      </c>
      <c r="H427" s="463"/>
      <c r="I427" s="464" t="s">
        <v>1650</v>
      </c>
      <c r="J427" s="464" t="s">
        <v>1630</v>
      </c>
      <c r="K427" s="465"/>
      <c r="L427" s="465"/>
      <c r="M427" s="465" t="s">
        <v>15739</v>
      </c>
      <c r="N427" s="465"/>
      <c r="O427" s="465"/>
      <c r="P427" s="466"/>
      <c r="Q427" s="467" t="s">
        <v>15741</v>
      </c>
      <c r="R427" s="208" t="s">
        <v>12511</v>
      </c>
      <c r="S427" s="215" t="str">
        <f t="shared" ca="1" si="33"/>
        <v>CH</v>
      </c>
      <c r="T427" s="215" t="str">
        <f ca="1">IF(B427="","",IF(ISERROR(MATCH($J427,[1]SorP!$B$1:$B$6230,0)),"",INDIRECT("'SorP'!$A$"&amp;MATCH($J427,[1]SorP!$B$1:$B$6230,0))))</f>
        <v>CH-GR</v>
      </c>
      <c r="U427" s="231"/>
      <c r="V427" s="262">
        <f>IF(C427="",NA(),MATCH($B427&amp;$C427,'[1]Smelter Look-up'!$J:$J,0))</f>
        <v>207</v>
      </c>
      <c r="W427" s="263"/>
      <c r="X427" s="263">
        <f t="shared" si="31"/>
        <v>0</v>
      </c>
      <c r="Y427" s="263"/>
      <c r="Z427" s="263"/>
      <c r="AB427" s="265" t="str">
        <f t="shared" si="32"/>
        <v>GoldPX Precinox S.A.</v>
      </c>
    </row>
    <row r="428" spans="1:28" s="264" customFormat="1" ht="63.75">
      <c r="A428" s="207"/>
      <c r="B428" s="208" t="s">
        <v>1130</v>
      </c>
      <c r="C428" s="462" t="s">
        <v>2172</v>
      </c>
      <c r="D428" s="270"/>
      <c r="E428" s="208" t="s">
        <v>893</v>
      </c>
      <c r="F428" s="208" t="s">
        <v>723</v>
      </c>
      <c r="G428" s="208" t="s">
        <v>15735</v>
      </c>
      <c r="H428" s="463"/>
      <c r="I428" s="464" t="s">
        <v>1651</v>
      </c>
      <c r="J428" s="464" t="s">
        <v>1652</v>
      </c>
      <c r="K428" s="465" t="s">
        <v>15820</v>
      </c>
      <c r="L428" s="465" t="s">
        <v>15821</v>
      </c>
      <c r="M428" s="465" t="s">
        <v>15739</v>
      </c>
      <c r="N428" s="465" t="s">
        <v>15822</v>
      </c>
      <c r="O428" s="465" t="s">
        <v>893</v>
      </c>
      <c r="P428" s="466" t="s">
        <v>489</v>
      </c>
      <c r="Q428" s="467" t="s">
        <v>15741</v>
      </c>
      <c r="R428" s="208" t="s">
        <v>2172</v>
      </c>
      <c r="S428" s="215" t="str">
        <f t="shared" ca="1" si="33"/>
        <v>ZA</v>
      </c>
      <c r="T428" s="215" t="str">
        <f ca="1">IF(B428="","",IF(ISERROR(MATCH($J428,[1]SorP!$B$1:$B$6230,0)),"",INDIRECT("'SorP'!$A$"&amp;MATCH($J428,[1]SorP!$B$1:$B$6230,0))))</f>
        <v>ZA-KZN</v>
      </c>
      <c r="U428" s="231"/>
      <c r="V428" s="262">
        <f>IF(C428="",NA(),MATCH($B428&amp;$C428,'[1]Smelter Look-up'!$J:$J,0))</f>
        <v>210</v>
      </c>
      <c r="W428" s="263"/>
      <c r="X428" s="263">
        <f t="shared" si="31"/>
        <v>0</v>
      </c>
      <c r="Y428" s="263"/>
      <c r="Z428" s="263"/>
      <c r="AB428" s="265" t="str">
        <f t="shared" si="32"/>
        <v>GoldRand Refinery (Pty) Ltd.</v>
      </c>
    </row>
    <row r="429" spans="1:28" s="264" customFormat="1" ht="51">
      <c r="A429" s="207"/>
      <c r="B429" s="208" t="s">
        <v>1130</v>
      </c>
      <c r="C429" s="462" t="s">
        <v>913</v>
      </c>
      <c r="D429" s="270"/>
      <c r="E429" s="208" t="s">
        <v>1097</v>
      </c>
      <c r="F429" s="208" t="s">
        <v>724</v>
      </c>
      <c r="G429" s="208" t="s">
        <v>15735</v>
      </c>
      <c r="H429" s="463" t="s">
        <v>15823</v>
      </c>
      <c r="I429" s="464" t="s">
        <v>1653</v>
      </c>
      <c r="J429" s="464" t="s">
        <v>1610</v>
      </c>
      <c r="K429" s="465" t="s">
        <v>15824</v>
      </c>
      <c r="L429" s="465" t="s">
        <v>15825</v>
      </c>
      <c r="M429" s="465" t="s">
        <v>15739</v>
      </c>
      <c r="N429" s="465" t="s">
        <v>15782</v>
      </c>
      <c r="O429" s="465" t="s">
        <v>1097</v>
      </c>
      <c r="P429" s="466" t="s">
        <v>489</v>
      </c>
      <c r="Q429" s="467" t="s">
        <v>15741</v>
      </c>
      <c r="R429" s="208" t="s">
        <v>913</v>
      </c>
      <c r="S429" s="215" t="str">
        <f t="shared" ca="1" si="33"/>
        <v>CA</v>
      </c>
      <c r="T429" s="215" t="str">
        <f ca="1">IF(B429="","",IF(ISERROR(MATCH($J429,[1]SorP!$B$1:$B$6230,0)),"",INDIRECT("'SorP'!$A$"&amp;MATCH($J429,[1]SorP!$B$1:$B$6230,0))))</f>
        <v>CA-MB</v>
      </c>
      <c r="U429" s="231"/>
      <c r="V429" s="262">
        <f>IF(C429="",NA(),MATCH($B429&amp;$C429,'[1]Smelter Look-up'!$J:$J,0))</f>
        <v>215</v>
      </c>
      <c r="W429" s="263"/>
      <c r="X429" s="263">
        <f t="shared" si="31"/>
        <v>0</v>
      </c>
      <c r="Y429" s="263"/>
      <c r="Z429" s="263"/>
      <c r="AB429" s="265" t="str">
        <f t="shared" si="32"/>
        <v>GoldRoyal Canadian Mint</v>
      </c>
    </row>
    <row r="430" spans="1:28" s="264" customFormat="1" ht="63.75">
      <c r="A430" s="207"/>
      <c r="B430" s="208" t="s">
        <v>1130</v>
      </c>
      <c r="C430" s="462" t="s">
        <v>12512</v>
      </c>
      <c r="D430" s="270"/>
      <c r="E430" s="208" t="s">
        <v>1102</v>
      </c>
      <c r="F430" s="208" t="s">
        <v>727</v>
      </c>
      <c r="G430" s="208" t="s">
        <v>15735</v>
      </c>
      <c r="H430" s="463"/>
      <c r="I430" s="464" t="s">
        <v>1659</v>
      </c>
      <c r="J430" s="464" t="s">
        <v>4705</v>
      </c>
      <c r="K430" s="465" t="s">
        <v>15747</v>
      </c>
      <c r="L430" s="465"/>
      <c r="M430" s="465" t="s">
        <v>15739</v>
      </c>
      <c r="N430" s="465" t="s">
        <v>15747</v>
      </c>
      <c r="O430" s="465" t="s">
        <v>15747</v>
      </c>
      <c r="P430" s="466"/>
      <c r="Q430" s="467" t="s">
        <v>15741</v>
      </c>
      <c r="R430" s="208" t="s">
        <v>12512</v>
      </c>
      <c r="S430" s="215" t="str">
        <f t="shared" ca="1" si="33"/>
        <v>ES</v>
      </c>
      <c r="T430" s="215" t="str">
        <f ca="1">IF(B430="","",IF(ISERROR(MATCH($J430,[1]SorP!$B$1:$B$6230,0)),"",INDIRECT("'SorP'!$A$"&amp;MATCH($J430,[1]SorP!$B$1:$B$6230,0))))</f>
        <v>ES-NA</v>
      </c>
      <c r="U430" s="231"/>
      <c r="V430" s="262">
        <f>IF(C430="",NA(),MATCH($B430&amp;$C430,'[1]Smelter Look-up'!$J:$J,0))</f>
        <v>229</v>
      </c>
      <c r="W430" s="263"/>
      <c r="X430" s="263">
        <f t="shared" si="31"/>
        <v>0</v>
      </c>
      <c r="Y430" s="263"/>
      <c r="Z430" s="263"/>
      <c r="AB430" s="265" t="str">
        <f t="shared" si="32"/>
        <v>GoldSEMPSA Joyeria Plateria S.A.</v>
      </c>
    </row>
    <row r="431" spans="1:28" s="264" customFormat="1" ht="102">
      <c r="A431" s="207"/>
      <c r="B431" s="208" t="s">
        <v>1130</v>
      </c>
      <c r="C431" s="462" t="s">
        <v>2174</v>
      </c>
      <c r="D431" s="270"/>
      <c r="E431" s="208" t="s">
        <v>1100</v>
      </c>
      <c r="F431" s="208" t="s">
        <v>728</v>
      </c>
      <c r="G431" s="208" t="s">
        <v>15735</v>
      </c>
      <c r="H431" s="463" t="s">
        <v>15826</v>
      </c>
      <c r="I431" s="464" t="s">
        <v>1592</v>
      </c>
      <c r="J431" s="464" t="s">
        <v>15827</v>
      </c>
      <c r="K431" s="465" t="s">
        <v>15828</v>
      </c>
      <c r="L431" s="465" t="s">
        <v>15829</v>
      </c>
      <c r="M431" s="465" t="s">
        <v>15739</v>
      </c>
      <c r="N431" s="465" t="s">
        <v>15830</v>
      </c>
      <c r="O431" s="465" t="s">
        <v>15830</v>
      </c>
      <c r="P431" s="466" t="s">
        <v>489</v>
      </c>
      <c r="Q431" s="467" t="s">
        <v>15741</v>
      </c>
      <c r="R431" s="208" t="s">
        <v>2174</v>
      </c>
      <c r="S431" s="215" t="str">
        <f t="shared" ca="1" si="33"/>
        <v>CN</v>
      </c>
      <c r="T431" s="215" t="str">
        <f ca="1">IF(B431="","",IF(ISERROR(MATCH($J431,[1]SorP!$B$1:$B$6230,0)),"",INDIRECT("'SorP'!$A$"&amp;MATCH($J431,[1]SorP!$B$1:$B$6230,0))))</f>
        <v/>
      </c>
      <c r="U431" s="231"/>
      <c r="V431" s="262">
        <f>IF(C431="",NA(),MATCH($B431&amp;$C431,'[1]Smelter Look-up'!$J:$J,0))</f>
        <v>241</v>
      </c>
      <c r="W431" s="263"/>
      <c r="X431" s="263">
        <f t="shared" si="31"/>
        <v>0</v>
      </c>
      <c r="Y431" s="263"/>
      <c r="Z431" s="263"/>
      <c r="AB431" s="265" t="str">
        <f t="shared" si="32"/>
        <v>GoldShandong Zhaojin Gold &amp; Silver Refinery Co., Ltd.</v>
      </c>
    </row>
    <row r="432" spans="1:28" s="264" customFormat="1" ht="114.75">
      <c r="A432" s="207"/>
      <c r="B432" s="208" t="s">
        <v>1130</v>
      </c>
      <c r="C432" s="462" t="s">
        <v>914</v>
      </c>
      <c r="D432" s="270"/>
      <c r="E432" s="208" t="s">
        <v>883</v>
      </c>
      <c r="F432" s="208" t="s">
        <v>729</v>
      </c>
      <c r="G432" s="208" t="s">
        <v>15735</v>
      </c>
      <c r="H432" s="463"/>
      <c r="I432" s="464" t="s">
        <v>1668</v>
      </c>
      <c r="J432" s="464" t="s">
        <v>10038</v>
      </c>
      <c r="K432" s="465"/>
      <c r="L432" s="465"/>
      <c r="M432" s="465" t="s">
        <v>15739</v>
      </c>
      <c r="N432" s="465"/>
      <c r="O432" s="465"/>
      <c r="P432" s="466"/>
      <c r="Q432" s="467" t="s">
        <v>15741</v>
      </c>
      <c r="R432" s="208" t="s">
        <v>914</v>
      </c>
      <c r="S432" s="215" t="str">
        <f t="shared" ca="1" si="33"/>
        <v>RU</v>
      </c>
      <c r="T432" s="215" t="str">
        <f ca="1">IF(B432="","",IF(ISERROR(MATCH($J432,[1]SorP!$B$1:$B$6230,0)),"",INDIRECT("'SorP'!$A$"&amp;MATCH($J432,[1]SorP!$B$1:$B$6230,0))))</f>
        <v>RU-MOW</v>
      </c>
      <c r="U432" s="231"/>
      <c r="V432" s="262">
        <f>IF(C432="",NA(),MATCH($B432&amp;$C432,'[1]Smelter Look-up'!$J:$J,0))</f>
        <v>251</v>
      </c>
      <c r="W432" s="263"/>
      <c r="X432" s="263">
        <f t="shared" si="31"/>
        <v>0</v>
      </c>
      <c r="Y432" s="263"/>
      <c r="Z432" s="263"/>
      <c r="AB432" s="265" t="str">
        <f t="shared" si="32"/>
        <v>GoldSOE Shyolkovsky Factory of Secondary Precious Metals</v>
      </c>
    </row>
    <row r="433" spans="1:28" s="264" customFormat="1" ht="102">
      <c r="A433" s="207"/>
      <c r="B433" s="208" t="s">
        <v>1130</v>
      </c>
      <c r="C433" s="462" t="s">
        <v>915</v>
      </c>
      <c r="D433" s="270"/>
      <c r="E433" s="208" t="s">
        <v>2455</v>
      </c>
      <c r="F433" s="208" t="s">
        <v>730</v>
      </c>
      <c r="G433" s="208" t="s">
        <v>15735</v>
      </c>
      <c r="H433" s="463" t="s">
        <v>15831</v>
      </c>
      <c r="I433" s="464" t="s">
        <v>1669</v>
      </c>
      <c r="J433" s="464" t="s">
        <v>15832</v>
      </c>
      <c r="K433" s="465" t="s">
        <v>15747</v>
      </c>
      <c r="L433" s="465" t="s">
        <v>15747</v>
      </c>
      <c r="M433" s="465" t="s">
        <v>15739</v>
      </c>
      <c r="N433" s="465" t="s">
        <v>15782</v>
      </c>
      <c r="O433" s="465" t="s">
        <v>15782</v>
      </c>
      <c r="P433" s="466" t="s">
        <v>488</v>
      </c>
      <c r="Q433" s="467" t="s">
        <v>15741</v>
      </c>
      <c r="R433" s="208" t="s">
        <v>915</v>
      </c>
      <c r="S433" s="215" t="str">
        <f t="shared" ca="1" si="33"/>
        <v>TW</v>
      </c>
      <c r="T433" s="215" t="str">
        <f ca="1">IF(B433="","",IF(ISERROR(MATCH($J433,[1]SorP!$B$1:$B$6230,0)),"",INDIRECT("'SorP'!$A$"&amp;MATCH($J433,[1]SorP!$B$1:$B$6230,0))))</f>
        <v/>
      </c>
      <c r="U433" s="231"/>
      <c r="V433" s="262">
        <f>IF(C433="",NA(),MATCH($B433&amp;$C433,'[1]Smelter Look-up'!$J:$J,0))</f>
        <v>252</v>
      </c>
      <c r="W433" s="263"/>
      <c r="X433" s="263">
        <f t="shared" si="31"/>
        <v>0</v>
      </c>
      <c r="Y433" s="263"/>
      <c r="Z433" s="263"/>
      <c r="AB433" s="265" t="str">
        <f t="shared" si="32"/>
        <v>GoldSolar Applied Materials Technology Corp.</v>
      </c>
    </row>
    <row r="434" spans="1:28" s="264" customFormat="1" ht="76.5">
      <c r="A434" s="207"/>
      <c r="B434" s="208" t="s">
        <v>1130</v>
      </c>
      <c r="C434" s="462" t="s">
        <v>58</v>
      </c>
      <c r="D434" s="270"/>
      <c r="E434" s="208" t="s">
        <v>1108</v>
      </c>
      <c r="F434" s="208" t="s">
        <v>731</v>
      </c>
      <c r="G434" s="208" t="s">
        <v>15735</v>
      </c>
      <c r="H434" s="463" t="s">
        <v>15833</v>
      </c>
      <c r="I434" s="464" t="s">
        <v>1670</v>
      </c>
      <c r="J434" s="464" t="s">
        <v>2229</v>
      </c>
      <c r="K434" s="465" t="s">
        <v>15813</v>
      </c>
      <c r="L434" s="465" t="s">
        <v>15834</v>
      </c>
      <c r="M434" s="465" t="s">
        <v>15739</v>
      </c>
      <c r="N434" s="465" t="s">
        <v>15746</v>
      </c>
      <c r="O434" s="465" t="s">
        <v>15746</v>
      </c>
      <c r="P434" s="466" t="s">
        <v>489</v>
      </c>
      <c r="Q434" s="467" t="s">
        <v>15741</v>
      </c>
      <c r="R434" s="208" t="s">
        <v>58</v>
      </c>
      <c r="S434" s="215" t="str">
        <f t="shared" ca="1" si="33"/>
        <v>JP</v>
      </c>
      <c r="T434" s="215" t="str">
        <f ca="1">IF(B434="","",IF(ISERROR(MATCH($J434,[1]SorP!$B$1:$B$6230,0)),"",INDIRECT("'SorP'!$A$"&amp;MATCH($J434,[1]SorP!$B$1:$B$6230,0))))</f>
        <v>JP-28</v>
      </c>
      <c r="U434" s="231"/>
      <c r="V434" s="262">
        <f>IF(C434="",NA(),MATCH($B434&amp;$C434,'[1]Smelter Look-up'!$J:$J,0))</f>
        <v>259</v>
      </c>
      <c r="W434" s="263"/>
      <c r="X434" s="263">
        <f t="shared" si="31"/>
        <v>0</v>
      </c>
      <c r="Y434" s="263"/>
      <c r="Z434" s="263"/>
      <c r="AB434" s="265" t="str">
        <f t="shared" si="32"/>
        <v>GoldSumitomo Metal Mining Co., Ltd.</v>
      </c>
    </row>
    <row r="435" spans="1:28" s="264" customFormat="1" ht="63.75">
      <c r="A435" s="207"/>
      <c r="B435" s="208" t="s">
        <v>1130</v>
      </c>
      <c r="C435" s="462" t="s">
        <v>1233</v>
      </c>
      <c r="D435" s="270"/>
      <c r="E435" s="208" t="s">
        <v>1108</v>
      </c>
      <c r="F435" s="208" t="s">
        <v>732</v>
      </c>
      <c r="G435" s="208" t="s">
        <v>15735</v>
      </c>
      <c r="H435" s="463" t="s">
        <v>15835</v>
      </c>
      <c r="I435" s="464" t="s">
        <v>1671</v>
      </c>
      <c r="J435" s="464" t="s">
        <v>1672</v>
      </c>
      <c r="K435" s="465" t="s">
        <v>15836</v>
      </c>
      <c r="L435" s="465" t="s">
        <v>15837</v>
      </c>
      <c r="M435" s="465" t="s">
        <v>15739</v>
      </c>
      <c r="N435" s="465" t="s">
        <v>15740</v>
      </c>
      <c r="O435" s="465" t="s">
        <v>15740</v>
      </c>
      <c r="P435" s="466" t="s">
        <v>489</v>
      </c>
      <c r="Q435" s="467" t="s">
        <v>15741</v>
      </c>
      <c r="R435" s="208" t="s">
        <v>1233</v>
      </c>
      <c r="S435" s="215" t="str">
        <f t="shared" ca="1" si="33"/>
        <v>JP</v>
      </c>
      <c r="T435" s="215" t="str">
        <f ca="1">IF(B435="","",IF(ISERROR(MATCH($J435,[1]SorP!$B$1:$B$6230,0)),"",INDIRECT("'SorP'!$A$"&amp;MATCH($J435,[1]SorP!$B$1:$B$6230,0))))</f>
        <v>JP-25</v>
      </c>
      <c r="U435" s="231"/>
      <c r="V435" s="262">
        <f>IF(C435="",NA(),MATCH($B435&amp;$C435,'[1]Smelter Look-up'!$J:$J,0))</f>
        <v>271</v>
      </c>
      <c r="W435" s="263"/>
      <c r="X435" s="263">
        <f t="shared" si="31"/>
        <v>0</v>
      </c>
      <c r="Y435" s="263"/>
      <c r="Z435" s="263"/>
      <c r="AB435" s="265" t="str">
        <f t="shared" si="32"/>
        <v>GoldTanaka Kikinzoku Kogyo K.K.</v>
      </c>
    </row>
    <row r="436" spans="1:28" s="264" customFormat="1" ht="102">
      <c r="A436" s="207"/>
      <c r="B436" s="208" t="s">
        <v>1130</v>
      </c>
      <c r="C436" s="462" t="s">
        <v>2177</v>
      </c>
      <c r="D436" s="270"/>
      <c r="E436" s="208" t="s">
        <v>1100</v>
      </c>
      <c r="F436" s="208" t="s">
        <v>734</v>
      </c>
      <c r="G436" s="208" t="s">
        <v>15735</v>
      </c>
      <c r="H436" s="463"/>
      <c r="I436" s="464" t="s">
        <v>1663</v>
      </c>
      <c r="J436" s="464" t="s">
        <v>15827</v>
      </c>
      <c r="K436" s="465" t="s">
        <v>15838</v>
      </c>
      <c r="L436" s="465" t="s">
        <v>15839</v>
      </c>
      <c r="M436" s="465" t="s">
        <v>15739</v>
      </c>
      <c r="N436" s="465" t="s">
        <v>15840</v>
      </c>
      <c r="O436" s="465" t="s">
        <v>15841</v>
      </c>
      <c r="P436" s="466" t="s">
        <v>489</v>
      </c>
      <c r="Q436" s="467" t="s">
        <v>15741</v>
      </c>
      <c r="R436" s="208" t="s">
        <v>15149</v>
      </c>
      <c r="S436" s="215" t="str">
        <f t="shared" ca="1" si="33"/>
        <v>CN</v>
      </c>
      <c r="T436" s="215" t="str">
        <f ca="1">IF(B436="","",IF(ISERROR(MATCH($J436,[1]SorP!$B$1:$B$6230,0)),"",INDIRECT("'SorP'!$A$"&amp;MATCH($J436,[1]SorP!$B$1:$B$6230,0))))</f>
        <v/>
      </c>
      <c r="U436" s="231"/>
      <c r="V436" s="262">
        <f>IF(C436="",NA(),MATCH($B436&amp;$C436,'[1]Smelter Look-up'!$J:$J,0))</f>
        <v>275</v>
      </c>
      <c r="W436" s="263"/>
      <c r="X436" s="263">
        <f t="shared" si="31"/>
        <v>0</v>
      </c>
      <c r="Y436" s="263"/>
      <c r="Z436" s="263"/>
      <c r="AB436" s="265" t="str">
        <f t="shared" si="32"/>
        <v>GoldThe Refinery of Shandong Gold Mining Co., Ltd.</v>
      </c>
    </row>
    <row r="437" spans="1:28" s="264" customFormat="1" ht="63.75">
      <c r="A437" s="207"/>
      <c r="B437" s="208" t="s">
        <v>1130</v>
      </c>
      <c r="C437" s="462" t="s">
        <v>2178</v>
      </c>
      <c r="D437" s="270"/>
      <c r="E437" s="208" t="s">
        <v>1108</v>
      </c>
      <c r="F437" s="208" t="s">
        <v>735</v>
      </c>
      <c r="G437" s="208" t="s">
        <v>15735</v>
      </c>
      <c r="H437" s="463" t="s">
        <v>15842</v>
      </c>
      <c r="I437" s="464" t="s">
        <v>1677</v>
      </c>
      <c r="J437" s="464" t="s">
        <v>1587</v>
      </c>
      <c r="K437" s="465" t="s">
        <v>15843</v>
      </c>
      <c r="L437" s="465" t="s">
        <v>15844</v>
      </c>
      <c r="M437" s="465" t="s">
        <v>15739</v>
      </c>
      <c r="N437" s="465" t="s">
        <v>15740</v>
      </c>
      <c r="O437" s="465" t="s">
        <v>15740</v>
      </c>
      <c r="P437" s="466" t="s">
        <v>488</v>
      </c>
      <c r="Q437" s="467" t="s">
        <v>15741</v>
      </c>
      <c r="R437" s="208" t="s">
        <v>2178</v>
      </c>
      <c r="S437" s="215" t="str">
        <f t="shared" ca="1" si="33"/>
        <v>JP</v>
      </c>
      <c r="T437" s="215" t="str">
        <f ca="1">IF(B437="","",IF(ISERROR(MATCH($J437,[1]SorP!$B$1:$B$6230,0)),"",INDIRECT("'SorP'!$A$"&amp;MATCH($J437,[1]SorP!$B$1:$B$6230,0))))</f>
        <v>JP-08</v>
      </c>
      <c r="U437" s="231"/>
      <c r="V437" s="262">
        <f>IF(C437="",NA(),MATCH($B437&amp;$C437,'[1]Smelter Look-up'!$J:$J,0))</f>
        <v>276</v>
      </c>
      <c r="W437" s="263"/>
      <c r="X437" s="263">
        <f t="shared" si="31"/>
        <v>0</v>
      </c>
      <c r="Y437" s="263"/>
      <c r="Z437" s="263"/>
      <c r="AB437" s="265" t="str">
        <f t="shared" si="32"/>
        <v>GoldTokuriki Honten Co., Ltd.</v>
      </c>
    </row>
    <row r="438" spans="1:28" s="264" customFormat="1" ht="51">
      <c r="A438" s="207"/>
      <c r="B438" s="208" t="s">
        <v>1130</v>
      </c>
      <c r="C438" s="462" t="s">
        <v>15666</v>
      </c>
      <c r="D438" s="270"/>
      <c r="E438" s="208" t="s">
        <v>1096</v>
      </c>
      <c r="F438" s="208" t="s">
        <v>15665</v>
      </c>
      <c r="G438" s="208" t="s">
        <v>15735</v>
      </c>
      <c r="H438" s="463"/>
      <c r="I438" s="464" t="s">
        <v>15667</v>
      </c>
      <c r="J438" s="464" t="s">
        <v>1682</v>
      </c>
      <c r="K438" s="465"/>
      <c r="L438" s="465"/>
      <c r="M438" s="465" t="s">
        <v>15739</v>
      </c>
      <c r="N438" s="465"/>
      <c r="O438" s="465"/>
      <c r="P438" s="466"/>
      <c r="Q438" s="467" t="s">
        <v>15741</v>
      </c>
      <c r="R438" s="208" t="s">
        <v>15668</v>
      </c>
      <c r="S438" s="215" t="str">
        <f t="shared" ca="1" si="33"/>
        <v>BR</v>
      </c>
      <c r="T438" s="215" t="str">
        <f ca="1">IF(B438="","",IF(ISERROR(MATCH($J438,[1]SorP!$B$1:$B$6230,0)),"",INDIRECT("'SorP'!$A$"&amp;MATCH($J438,[1]SorP!$B$1:$B$6230,0))))</f>
        <v>BR-RN</v>
      </c>
      <c r="U438" s="231"/>
      <c r="V438" s="262" t="e">
        <f>IF(C438="",NA(),MATCH($B438&amp;$C438,'[1]Smelter Look-up'!$J:$J,0))</f>
        <v>#N/A</v>
      </c>
      <c r="W438" s="263"/>
      <c r="X438" s="263">
        <f t="shared" si="31"/>
        <v>0</v>
      </c>
      <c r="Y438" s="263"/>
      <c r="Z438" s="263"/>
      <c r="AB438" s="265" t="str">
        <f t="shared" si="32"/>
        <v>GoldUmicore Brasil Ltda.</v>
      </c>
    </row>
    <row r="439" spans="1:28" s="264" customFormat="1" ht="76.5">
      <c r="A439" s="207"/>
      <c r="B439" s="208" t="s">
        <v>1130</v>
      </c>
      <c r="C439" s="462" t="s">
        <v>820</v>
      </c>
      <c r="D439" s="270"/>
      <c r="E439" s="208" t="s">
        <v>2456</v>
      </c>
      <c r="F439" s="208" t="s">
        <v>739</v>
      </c>
      <c r="G439" s="208" t="s">
        <v>15735</v>
      </c>
      <c r="H439" s="463" t="s">
        <v>15845</v>
      </c>
      <c r="I439" s="464" t="s">
        <v>1685</v>
      </c>
      <c r="J439" s="464" t="s">
        <v>1624</v>
      </c>
      <c r="K439" s="465" t="s">
        <v>15846</v>
      </c>
      <c r="L439" s="465" t="s">
        <v>15847</v>
      </c>
      <c r="M439" s="465" t="s">
        <v>15739</v>
      </c>
      <c r="N439" s="465" t="s">
        <v>15782</v>
      </c>
      <c r="O439" s="465" t="s">
        <v>15796</v>
      </c>
      <c r="P439" s="466" t="s">
        <v>489</v>
      </c>
      <c r="Q439" s="467" t="s">
        <v>15741</v>
      </c>
      <c r="R439" s="208" t="s">
        <v>820</v>
      </c>
      <c r="S439" s="215" t="str">
        <f t="shared" ca="1" si="33"/>
        <v>US</v>
      </c>
      <c r="T439" s="215" t="str">
        <f ca="1">IF(B439="","",IF(ISERROR(MATCH($J439,[1]SorP!$B$1:$B$6230,0)),"",INDIRECT("'SorP'!$A$"&amp;MATCH($J439,[1]SorP!$B$1:$B$6230,0))))</f>
        <v>US-CA</v>
      </c>
      <c r="U439" s="231"/>
      <c r="V439" s="262">
        <f>IF(C439="",NA(),MATCH($B439&amp;$C439,'[1]Smelter Look-up'!$J:$J,0))</f>
        <v>287</v>
      </c>
      <c r="W439" s="263"/>
      <c r="X439" s="263">
        <f t="shared" si="31"/>
        <v>0</v>
      </c>
      <c r="Y439" s="263"/>
      <c r="Z439" s="263"/>
      <c r="AB439" s="265" t="str">
        <f t="shared" si="32"/>
        <v>GoldUnited Precious Metal Refining, Inc.</v>
      </c>
    </row>
    <row r="440" spans="1:28" s="264" customFormat="1" ht="38.25">
      <c r="A440" s="207"/>
      <c r="B440" s="208" t="s">
        <v>1130</v>
      </c>
      <c r="C440" s="462" t="s">
        <v>2356</v>
      </c>
      <c r="D440" s="270"/>
      <c r="E440" s="208" t="s">
        <v>1098</v>
      </c>
      <c r="F440" s="208" t="s">
        <v>740</v>
      </c>
      <c r="G440" s="208" t="s">
        <v>15735</v>
      </c>
      <c r="H440" s="463" t="s">
        <v>15848</v>
      </c>
      <c r="I440" s="464" t="s">
        <v>1686</v>
      </c>
      <c r="J440" s="464" t="s">
        <v>1556</v>
      </c>
      <c r="K440" s="465" t="s">
        <v>15849</v>
      </c>
      <c r="L440" s="465" t="s">
        <v>15850</v>
      </c>
      <c r="M440" s="465" t="s">
        <v>15739</v>
      </c>
      <c r="N440" s="465" t="s">
        <v>15851</v>
      </c>
      <c r="O440" s="465" t="s">
        <v>15852</v>
      </c>
      <c r="P440" s="466" t="s">
        <v>489</v>
      </c>
      <c r="Q440" s="467" t="s">
        <v>15741</v>
      </c>
      <c r="R440" s="208" t="s">
        <v>2356</v>
      </c>
      <c r="S440" s="215" t="str">
        <f t="shared" ca="1" si="33"/>
        <v>CH</v>
      </c>
      <c r="T440" s="215" t="str">
        <f ca="1">IF(B440="","",IF(ISERROR(MATCH($J440,[1]SorP!$B$1:$B$6230,0)),"",INDIRECT("'SorP'!$A$"&amp;MATCH($J440,[1]SorP!$B$1:$B$6230,0))))</f>
        <v>CH-LU</v>
      </c>
      <c r="U440" s="231"/>
      <c r="V440" s="262">
        <f>IF(C440="",NA(),MATCH($B440&amp;$C440,'[1]Smelter Look-up'!$J:$J,0))</f>
        <v>288</v>
      </c>
      <c r="W440" s="263"/>
      <c r="X440" s="263">
        <f t="shared" si="31"/>
        <v>0</v>
      </c>
      <c r="Y440" s="263"/>
      <c r="Z440" s="263"/>
      <c r="AB440" s="265" t="str">
        <f t="shared" si="32"/>
        <v>GoldValcambi S.A.</v>
      </c>
    </row>
    <row r="441" spans="1:28" s="264" customFormat="1" ht="102">
      <c r="A441" s="207"/>
      <c r="B441" s="208" t="s">
        <v>1130</v>
      </c>
      <c r="C441" s="462" t="s">
        <v>2512</v>
      </c>
      <c r="D441" s="270"/>
      <c r="E441" s="208" t="s">
        <v>1093</v>
      </c>
      <c r="F441" s="208" t="s">
        <v>741</v>
      </c>
      <c r="G441" s="208" t="s">
        <v>15735</v>
      </c>
      <c r="H441" s="463" t="s">
        <v>1093</v>
      </c>
      <c r="I441" s="464" t="s">
        <v>1687</v>
      </c>
      <c r="J441" s="464" t="s">
        <v>1688</v>
      </c>
      <c r="K441" s="465" t="s">
        <v>15853</v>
      </c>
      <c r="L441" s="465" t="s">
        <v>15854</v>
      </c>
      <c r="M441" s="465" t="s">
        <v>15739</v>
      </c>
      <c r="N441" s="465" t="s">
        <v>2238</v>
      </c>
      <c r="O441" s="465" t="s">
        <v>15855</v>
      </c>
      <c r="P441" s="466" t="s">
        <v>489</v>
      </c>
      <c r="Q441" s="467" t="s">
        <v>15741</v>
      </c>
      <c r="R441" s="208" t="s">
        <v>2512</v>
      </c>
      <c r="S441" s="215" t="str">
        <f t="shared" ca="1" si="33"/>
        <v>AU</v>
      </c>
      <c r="T441" s="215" t="str">
        <f ca="1">IF(B441="","",IF(ISERROR(MATCH($J441,[1]SorP!$B$1:$B$6230,0)),"",INDIRECT("'SorP'!$A$"&amp;MATCH($J441,[1]SorP!$B$1:$B$6230,0))))</f>
        <v>AU-WA</v>
      </c>
      <c r="U441" s="231"/>
      <c r="V441" s="262">
        <f>IF(C441="",NA(),MATCH($B441&amp;$C441,'[1]Smelter Look-up'!$J:$J,0))</f>
        <v>291</v>
      </c>
      <c r="W441" s="263"/>
      <c r="X441" s="263">
        <f t="shared" si="31"/>
        <v>0</v>
      </c>
      <c r="Y441" s="263"/>
      <c r="Z441" s="263"/>
      <c r="AB441" s="265" t="str">
        <f t="shared" si="32"/>
        <v>GoldWestern Australian Mint (T/a The Perth Mint)</v>
      </c>
    </row>
    <row r="442" spans="1:28" s="264" customFormat="1" ht="51">
      <c r="A442" s="207"/>
      <c r="B442" s="208" t="s">
        <v>1130</v>
      </c>
      <c r="C442" s="462" t="s">
        <v>13006</v>
      </c>
      <c r="D442" s="270"/>
      <c r="E442" s="208" t="s">
        <v>1108</v>
      </c>
      <c r="F442" s="208" t="s">
        <v>742</v>
      </c>
      <c r="G442" s="208" t="s">
        <v>15735</v>
      </c>
      <c r="H442" s="463" t="s">
        <v>15856</v>
      </c>
      <c r="I442" s="464" t="s">
        <v>13021</v>
      </c>
      <c r="J442" s="464" t="s">
        <v>6678</v>
      </c>
      <c r="K442" s="465" t="s">
        <v>15857</v>
      </c>
      <c r="L442" s="465" t="s">
        <v>15858</v>
      </c>
      <c r="M442" s="465" t="s">
        <v>15739</v>
      </c>
      <c r="N442" s="465" t="s">
        <v>15740</v>
      </c>
      <c r="O442" s="465" t="s">
        <v>15740</v>
      </c>
      <c r="P442" s="466" t="s">
        <v>489</v>
      </c>
      <c r="Q442" s="467" t="s">
        <v>15741</v>
      </c>
      <c r="R442" s="208" t="s">
        <v>13006</v>
      </c>
      <c r="S442" s="215" t="str">
        <f t="shared" ca="1" si="33"/>
        <v>JP</v>
      </c>
      <c r="T442" s="215" t="str">
        <f ca="1">IF(B442="","",IF(ISERROR(MATCH($J442,[1]SorP!$B$1:$B$6230,0)),"",INDIRECT("'SorP'!$A$"&amp;MATCH($J442,[1]SorP!$B$1:$B$6230,0))))</f>
        <v>JP-25</v>
      </c>
      <c r="U442" s="231"/>
      <c r="V442" s="262">
        <f>IF(C442="",NA(),MATCH($B442&amp;$C442,'[1]Smelter Look-up'!$J:$J,0))</f>
        <v>295</v>
      </c>
      <c r="W442" s="263"/>
      <c r="X442" s="263">
        <f t="shared" si="31"/>
        <v>0</v>
      </c>
      <c r="Y442" s="263"/>
      <c r="Z442" s="263"/>
      <c r="AB442" s="265" t="str">
        <f t="shared" si="32"/>
        <v>GoldYamakin Co., Ltd.</v>
      </c>
    </row>
    <row r="443" spans="1:28" s="264" customFormat="1" ht="63.75">
      <c r="A443" s="207"/>
      <c r="B443" s="208" t="s">
        <v>1130</v>
      </c>
      <c r="C443" s="462" t="s">
        <v>2180</v>
      </c>
      <c r="D443" s="270"/>
      <c r="E443" s="208" t="s">
        <v>1108</v>
      </c>
      <c r="F443" s="208" t="s">
        <v>743</v>
      </c>
      <c r="G443" s="208" t="s">
        <v>15735</v>
      </c>
      <c r="H443" s="463"/>
      <c r="I443" s="464" t="s">
        <v>1693</v>
      </c>
      <c r="J443" s="464" t="s">
        <v>1672</v>
      </c>
      <c r="K443" s="465"/>
      <c r="L443" s="465"/>
      <c r="M443" s="465" t="s">
        <v>15739</v>
      </c>
      <c r="N443" s="465" t="s">
        <v>15740</v>
      </c>
      <c r="O443" s="465" t="s">
        <v>15740</v>
      </c>
      <c r="P443" s="466" t="s">
        <v>489</v>
      </c>
      <c r="Q443" s="467" t="s">
        <v>15741</v>
      </c>
      <c r="R443" s="208" t="s">
        <v>2180</v>
      </c>
      <c r="S443" s="215" t="str">
        <f t="shared" ca="1" si="33"/>
        <v>JP</v>
      </c>
      <c r="T443" s="215" t="str">
        <f ca="1">IF(B443="","",IF(ISERROR(MATCH($J443,[1]SorP!$B$1:$B$6230,0)),"",INDIRECT("'SorP'!$A$"&amp;MATCH($J443,[1]SorP!$B$1:$B$6230,0))))</f>
        <v>JP-25</v>
      </c>
      <c r="U443" s="231"/>
      <c r="V443" s="262">
        <f>IF(C443="",NA(),MATCH($B443&amp;$C443,'[1]Smelter Look-up'!$J:$J,0))</f>
        <v>300</v>
      </c>
      <c r="W443" s="263"/>
      <c r="X443" s="263">
        <f t="shared" si="31"/>
        <v>0</v>
      </c>
      <c r="Y443" s="263"/>
      <c r="Z443" s="263"/>
      <c r="AB443" s="265" t="str">
        <f t="shared" si="32"/>
        <v>GoldYokohama Metal Co., Ltd.</v>
      </c>
    </row>
    <row r="444" spans="1:28" s="264" customFormat="1" ht="114.75">
      <c r="A444" s="207"/>
      <c r="B444" s="208" t="s">
        <v>1130</v>
      </c>
      <c r="C444" s="462" t="s">
        <v>1325</v>
      </c>
      <c r="D444" s="270"/>
      <c r="E444" s="208" t="s">
        <v>1100</v>
      </c>
      <c r="F444" s="208" t="s">
        <v>745</v>
      </c>
      <c r="G444" s="208" t="s">
        <v>15735</v>
      </c>
      <c r="H444" s="463" t="s">
        <v>15859</v>
      </c>
      <c r="I444" s="464" t="s">
        <v>1694</v>
      </c>
      <c r="J444" s="464" t="s">
        <v>15860</v>
      </c>
      <c r="K444" s="465" t="s">
        <v>15861</v>
      </c>
      <c r="L444" s="465" t="s">
        <v>15862</v>
      </c>
      <c r="M444" s="465" t="s">
        <v>15739</v>
      </c>
      <c r="N444" s="465" t="s">
        <v>15863</v>
      </c>
      <c r="O444" s="465" t="s">
        <v>15864</v>
      </c>
      <c r="P444" s="466" t="s">
        <v>489</v>
      </c>
      <c r="Q444" s="467" t="s">
        <v>15741</v>
      </c>
      <c r="R444" s="208" t="s">
        <v>1325</v>
      </c>
      <c r="S444" s="215" t="str">
        <f t="shared" ca="1" si="33"/>
        <v>CN</v>
      </c>
      <c r="T444" s="215" t="str">
        <f ca="1">IF(B444="","",IF(ISERROR(MATCH($J444,[1]SorP!$B$1:$B$6230,0)),"",INDIRECT("'SorP'!$A$"&amp;MATCH($J444,[1]SorP!$B$1:$B$6230,0))))</f>
        <v/>
      </c>
      <c r="U444" s="231"/>
      <c r="V444" s="262">
        <f>IF(C444="",NA(),MATCH($B444&amp;$C444,'[1]Smelter Look-up'!$J:$J,0))</f>
        <v>310</v>
      </c>
      <c r="W444" s="263"/>
      <c r="X444" s="263">
        <f t="shared" si="31"/>
        <v>0</v>
      </c>
      <c r="Y444" s="263"/>
      <c r="Z444" s="263"/>
      <c r="AB444" s="265" t="str">
        <f t="shared" si="32"/>
        <v>GoldZhongyuan Gold Smelter of Zhongjin Gold Corporation</v>
      </c>
    </row>
    <row r="445" spans="1:28" s="264" customFormat="1" ht="89.25">
      <c r="A445" s="207"/>
      <c r="B445" s="208" t="s">
        <v>1130</v>
      </c>
      <c r="C445" s="462" t="s">
        <v>2520</v>
      </c>
      <c r="D445" s="270"/>
      <c r="E445" s="208" t="s">
        <v>1100</v>
      </c>
      <c r="F445" s="208" t="s">
        <v>746</v>
      </c>
      <c r="G445" s="208" t="s">
        <v>15735</v>
      </c>
      <c r="H445" s="463"/>
      <c r="I445" s="464" t="s">
        <v>1697</v>
      </c>
      <c r="J445" s="464" t="s">
        <v>15865</v>
      </c>
      <c r="K445" s="465"/>
      <c r="L445" s="465"/>
      <c r="M445" s="465" t="s">
        <v>15739</v>
      </c>
      <c r="N445" s="465"/>
      <c r="O445" s="465"/>
      <c r="P445" s="466"/>
      <c r="Q445" s="467" t="s">
        <v>15741</v>
      </c>
      <c r="R445" s="208" t="s">
        <v>2520</v>
      </c>
      <c r="S445" s="215" t="str">
        <f t="shared" ca="1" si="33"/>
        <v>CN</v>
      </c>
      <c r="T445" s="215" t="str">
        <f ca="1">IF(B445="","",IF(ISERROR(MATCH($J445,[1]SorP!$B$1:$B$6230,0)),"",INDIRECT("'SorP'!$A$"&amp;MATCH($J445,[1]SorP!$B$1:$B$6230,0))))</f>
        <v/>
      </c>
      <c r="U445" s="231"/>
      <c r="V445" s="262">
        <f>IF(C445="",NA(),MATCH($B445&amp;$C445,'[1]Smelter Look-up'!$J:$J,0))</f>
        <v>88</v>
      </c>
      <c r="W445" s="263"/>
      <c r="X445" s="263">
        <f t="shared" si="31"/>
        <v>0</v>
      </c>
      <c r="Y445" s="263"/>
      <c r="Z445" s="263"/>
      <c r="AB445" s="265" t="str">
        <f t="shared" si="32"/>
        <v>GoldGold Refinery of Zijin Mining Group Co., Ltd.</v>
      </c>
    </row>
    <row r="446" spans="1:28" s="264" customFormat="1" ht="63.75">
      <c r="A446" s="207"/>
      <c r="B446" s="208" t="s">
        <v>1130</v>
      </c>
      <c r="C446" s="462" t="s">
        <v>146</v>
      </c>
      <c r="D446" s="270"/>
      <c r="E446" s="208" t="s">
        <v>888</v>
      </c>
      <c r="F446" s="208" t="s">
        <v>147</v>
      </c>
      <c r="G446" s="208" t="s">
        <v>15735</v>
      </c>
      <c r="H446" s="463"/>
      <c r="I446" s="464" t="s">
        <v>12486</v>
      </c>
      <c r="J446" s="464" t="s">
        <v>11134</v>
      </c>
      <c r="K446" s="465"/>
      <c r="L446" s="465"/>
      <c r="M446" s="465" t="s">
        <v>15739</v>
      </c>
      <c r="N446" s="465"/>
      <c r="O446" s="465"/>
      <c r="P446" s="466"/>
      <c r="Q446" s="467" t="s">
        <v>15741</v>
      </c>
      <c r="R446" s="208" t="s">
        <v>146</v>
      </c>
      <c r="S446" s="215" t="str">
        <f t="shared" ca="1" si="33"/>
        <v>TH</v>
      </c>
      <c r="T446" s="215" t="str">
        <f ca="1">IF(B446="","",IF(ISERROR(MATCH($J446,[1]SorP!$B$1:$B$6230,0)),"",INDIRECT("'SorP'!$A$"&amp;MATCH($J446,[1]SorP!$B$1:$B$6230,0))))</f>
        <v>TH-10</v>
      </c>
      <c r="U446" s="231"/>
      <c r="V446" s="262">
        <f>IF(C446="",NA(),MATCH($B446&amp;$C446,'[1]Smelter Look-up'!$J:$J,0))</f>
        <v>285</v>
      </c>
      <c r="W446" s="263"/>
      <c r="X446" s="263">
        <f t="shared" si="31"/>
        <v>0</v>
      </c>
      <c r="Y446" s="263"/>
      <c r="Z446" s="263"/>
      <c r="AB446" s="265" t="str">
        <f t="shared" si="32"/>
        <v>GoldUmicore Precious Metals Thailand</v>
      </c>
    </row>
    <row r="447" spans="1:28" s="264" customFormat="1" ht="25.5">
      <c r="A447" s="207"/>
      <c r="B447" s="208" t="s">
        <v>1130</v>
      </c>
      <c r="C447" s="462" t="s">
        <v>2275</v>
      </c>
      <c r="D447" s="270"/>
      <c r="E447" s="208" t="s">
        <v>1104</v>
      </c>
      <c r="F447" s="208" t="s">
        <v>2276</v>
      </c>
      <c r="G447" s="208" t="s">
        <v>15735</v>
      </c>
      <c r="H447" s="463"/>
      <c r="I447" s="464" t="s">
        <v>2277</v>
      </c>
      <c r="J447" s="464" t="s">
        <v>4918</v>
      </c>
      <c r="K447" s="465"/>
      <c r="L447" s="465"/>
      <c r="M447" s="465" t="s">
        <v>15739</v>
      </c>
      <c r="N447" s="465"/>
      <c r="O447" s="465"/>
      <c r="P447" s="466"/>
      <c r="Q447" s="467" t="s">
        <v>15741</v>
      </c>
      <c r="R447" s="208" t="s">
        <v>2275</v>
      </c>
      <c r="S447" s="215" t="str">
        <f t="shared" ca="1" si="33"/>
        <v>FR</v>
      </c>
      <c r="T447" s="215" t="str">
        <f ca="1">IF(B447="","",IF(ISERROR(MATCH($J447,[1]SorP!$B$1:$B$6230,0)),"",INDIRECT("'SorP'!$A$"&amp;MATCH($J447,[1]SorP!$B$1:$B$6230,0))))</f>
        <v>FR-77</v>
      </c>
      <c r="U447" s="231"/>
      <c r="V447" s="262">
        <f>IF(C447="",NA(),MATCH($B447&amp;$C447,'[1]Smelter Look-up'!$J:$J,0))</f>
        <v>216</v>
      </c>
      <c r="W447" s="263"/>
      <c r="X447" s="263">
        <f t="shared" si="31"/>
        <v>0</v>
      </c>
      <c r="Y447" s="263"/>
      <c r="Z447" s="263"/>
      <c r="AB447" s="265" t="str">
        <f t="shared" si="32"/>
        <v>GoldSAAMP</v>
      </c>
    </row>
    <row r="448" spans="1:28" s="264" customFormat="1" ht="127.5">
      <c r="A448" s="207"/>
      <c r="B448" s="208" t="s">
        <v>1130</v>
      </c>
      <c r="C448" s="462" t="s">
        <v>12514</v>
      </c>
      <c r="D448" s="270"/>
      <c r="E448" s="208" t="s">
        <v>1094</v>
      </c>
      <c r="F448" s="208" t="s">
        <v>2222</v>
      </c>
      <c r="G448" s="208" t="s">
        <v>15735</v>
      </c>
      <c r="H448" s="463"/>
      <c r="I448" s="464" t="s">
        <v>2223</v>
      </c>
      <c r="J448" s="464" t="s">
        <v>2828</v>
      </c>
      <c r="K448" s="465" t="s">
        <v>15747</v>
      </c>
      <c r="L448" s="465"/>
      <c r="M448" s="465" t="s">
        <v>15739</v>
      </c>
      <c r="N448" s="465" t="s">
        <v>15747</v>
      </c>
      <c r="O448" s="465" t="s">
        <v>15747</v>
      </c>
      <c r="P448" s="466"/>
      <c r="Q448" s="467" t="s">
        <v>15741</v>
      </c>
      <c r="R448" s="208" t="s">
        <v>12514</v>
      </c>
      <c r="S448" s="215" t="str">
        <f t="shared" ref="S448" ca="1" si="34">IF(B448="","",IF(ISERROR(MATCH($E448,CL,0)),"Unknown",INDIRECT("'C'!$A$"&amp;MATCH($E448,CL,0)+1)))</f>
        <v>AT</v>
      </c>
      <c r="T448" s="215" t="str">
        <f ca="1">IF(B448="","",IF(ISERROR(MATCH($J448,[1]SorP!$B$1:$B$6230,0)),"",INDIRECT("'SorP'!$A$"&amp;MATCH($J448,[1]SorP!$B$1:$B$6230,0))))</f>
        <v>AT-1</v>
      </c>
      <c r="U448" s="231"/>
      <c r="V448" s="262">
        <f>IF(C448="",NA(),MATCH($B448&amp;$C448,'[1]Smelter Look-up'!$J:$J,0))</f>
        <v>191</v>
      </c>
      <c r="W448" s="263"/>
      <c r="X448" s="263">
        <f t="shared" si="31"/>
        <v>0</v>
      </c>
      <c r="Y448" s="263"/>
      <c r="Z448" s="263"/>
      <c r="AB448" s="265" t="str">
        <f t="shared" si="32"/>
        <v>GoldOgussa Osterreichische Gold- und Silber-Scheideanstalt GmbH</v>
      </c>
    </row>
    <row r="449" spans="1:28" s="264" customFormat="1" ht="114.75">
      <c r="A449" s="207"/>
      <c r="B449" s="208" t="s">
        <v>1132</v>
      </c>
      <c r="C449" s="462" t="s">
        <v>2</v>
      </c>
      <c r="D449" s="270"/>
      <c r="E449" s="208" t="s">
        <v>1100</v>
      </c>
      <c r="F449" s="208" t="s">
        <v>747</v>
      </c>
      <c r="G449" s="208" t="s">
        <v>15735</v>
      </c>
      <c r="H449" s="463"/>
      <c r="I449" s="464" t="s">
        <v>1597</v>
      </c>
      <c r="J449" s="464" t="s">
        <v>15866</v>
      </c>
      <c r="K449" s="465" t="s">
        <v>15747</v>
      </c>
      <c r="L449" s="465"/>
      <c r="M449" s="465" t="s">
        <v>15739</v>
      </c>
      <c r="N449" s="465" t="s">
        <v>15747</v>
      </c>
      <c r="O449" s="465" t="s">
        <v>15747</v>
      </c>
      <c r="P449" s="466"/>
      <c r="Q449" s="467" t="s">
        <v>15741</v>
      </c>
      <c r="R449" s="208" t="s">
        <v>2</v>
      </c>
      <c r="S449" s="215" t="str">
        <f t="shared" ref="S449:S480" ca="1" si="35">IF(B449="","",IF(ISERROR(MATCH($E449,CL,0)),"Unknown",INDIRECT("'C'!$A$"&amp;MATCH($E449,CL,0)+1)))</f>
        <v>CN</v>
      </c>
      <c r="T449" s="215" t="str">
        <f ca="1">IF(B449="","",IF(ISERROR(MATCH($J449,[1]SorP!$B$1:$B$6230,0)),"",INDIRECT("'SorP'!$A$"&amp;MATCH($J449,[1]SorP!$B$1:$B$6230,0))))</f>
        <v/>
      </c>
      <c r="U449" s="231"/>
      <c r="V449" s="262">
        <f>IF(C449="",NA(),MATCH($B449&amp;$C449,'[1]Smelter Look-up'!$J:$J,0))</f>
        <v>316</v>
      </c>
      <c r="W449" s="263"/>
      <c r="X449" s="263">
        <f t="shared" si="31"/>
        <v>0</v>
      </c>
      <c r="Y449" s="263"/>
      <c r="Z449" s="263"/>
      <c r="AB449" s="265" t="str">
        <f t="shared" si="32"/>
        <v>TantalumChangsha South Tantalum Niobium Co., Ltd.</v>
      </c>
    </row>
    <row r="450" spans="1:28" s="264" customFormat="1" ht="38.25">
      <c r="A450" s="207"/>
      <c r="B450" s="208" t="s">
        <v>1132</v>
      </c>
      <c r="C450" s="462" t="s">
        <v>1118</v>
      </c>
      <c r="D450" s="270"/>
      <c r="E450" s="208" t="s">
        <v>2456</v>
      </c>
      <c r="F450" s="208" t="s">
        <v>748</v>
      </c>
      <c r="G450" s="208" t="s">
        <v>15735</v>
      </c>
      <c r="H450" s="463" t="s">
        <v>15867</v>
      </c>
      <c r="I450" s="464" t="s">
        <v>1726</v>
      </c>
      <c r="J450" s="464" t="s">
        <v>1705</v>
      </c>
      <c r="K450" s="465" t="s">
        <v>15868</v>
      </c>
      <c r="L450" s="465" t="s">
        <v>15869</v>
      </c>
      <c r="M450" s="465" t="s">
        <v>15739</v>
      </c>
      <c r="N450" s="465" t="s">
        <v>15746</v>
      </c>
      <c r="O450" s="465" t="s">
        <v>15746</v>
      </c>
      <c r="P450" s="466" t="s">
        <v>489</v>
      </c>
      <c r="Q450" s="467" t="s">
        <v>15741</v>
      </c>
      <c r="R450" s="208" t="s">
        <v>1118</v>
      </c>
      <c r="S450" s="215" t="str">
        <f t="shared" ca="1" si="35"/>
        <v>US</v>
      </c>
      <c r="T450" s="215" t="str">
        <f ca="1">IF(B450="","",IF(ISERROR(MATCH($J450,[1]SorP!$B$1:$B$6230,0)),"",INDIRECT("'SorP'!$A$"&amp;MATCH($J450,[1]SorP!$B$1:$B$6230,0))))</f>
        <v>US-MS</v>
      </c>
      <c r="U450" s="231"/>
      <c r="V450" s="262">
        <f>IF(C450="",NA(),MATCH($B450&amp;$C450,'[1]Smelter Look-up'!$J:$J,0))</f>
        <v>319</v>
      </c>
      <c r="W450" s="263"/>
      <c r="X450" s="263">
        <f t="shared" si="31"/>
        <v>0</v>
      </c>
      <c r="Y450" s="263"/>
      <c r="Z450" s="263"/>
      <c r="AB450" s="265" t="str">
        <f t="shared" si="32"/>
        <v>TantalumExotech Inc.</v>
      </c>
    </row>
    <row r="451" spans="1:28" s="264" customFormat="1" ht="63.75">
      <c r="A451" s="207"/>
      <c r="B451" s="208" t="s">
        <v>1132</v>
      </c>
      <c r="C451" s="462" t="s">
        <v>45</v>
      </c>
      <c r="D451" s="270"/>
      <c r="E451" s="208" t="s">
        <v>1100</v>
      </c>
      <c r="F451" s="208" t="s">
        <v>749</v>
      </c>
      <c r="G451" s="208" t="s">
        <v>15735</v>
      </c>
      <c r="H451" s="463" t="s">
        <v>15870</v>
      </c>
      <c r="I451" s="464" t="s">
        <v>1727</v>
      </c>
      <c r="J451" s="464" t="s">
        <v>15243</v>
      </c>
      <c r="K451" s="465" t="s">
        <v>15871</v>
      </c>
      <c r="L451" s="465" t="s">
        <v>15872</v>
      </c>
      <c r="M451" s="465" t="s">
        <v>15739</v>
      </c>
      <c r="N451" s="465"/>
      <c r="O451" s="465"/>
      <c r="P451" s="466" t="s">
        <v>489</v>
      </c>
      <c r="Q451" s="467" t="s">
        <v>15741</v>
      </c>
      <c r="R451" s="208" t="s">
        <v>45</v>
      </c>
      <c r="S451" s="215" t="str">
        <f t="shared" ca="1" si="35"/>
        <v>CN</v>
      </c>
      <c r="T451" s="215" t="str">
        <f ca="1">IF(B451="","",IF(ISERROR(MATCH($J451,[1]SorP!$B$1:$B$6230,0)),"",INDIRECT("'SorP'!$A$"&amp;MATCH($J451,[1]SorP!$B$1:$B$6230,0))))</f>
        <v/>
      </c>
      <c r="U451" s="231"/>
      <c r="V451" s="262">
        <f>IF(C451="",NA(),MATCH($B451&amp;$C451,'[1]Smelter Look-up'!$J:$J,0))</f>
        <v>321</v>
      </c>
      <c r="W451" s="263"/>
      <c r="X451" s="263">
        <f t="shared" si="31"/>
        <v>0</v>
      </c>
      <c r="Y451" s="263"/>
      <c r="Z451" s="263"/>
      <c r="AB451" s="265" t="str">
        <f t="shared" si="32"/>
        <v>TantalumF&amp;X Electro-Materials Ltd.</v>
      </c>
    </row>
    <row r="452" spans="1:28" s="264" customFormat="1" ht="102">
      <c r="A452" s="207"/>
      <c r="B452" s="208" t="s">
        <v>1132</v>
      </c>
      <c r="C452" s="462" t="s">
        <v>750</v>
      </c>
      <c r="D452" s="270"/>
      <c r="E452" s="208" t="s">
        <v>1100</v>
      </c>
      <c r="F452" s="208" t="s">
        <v>751</v>
      </c>
      <c r="G452" s="208" t="s">
        <v>15735</v>
      </c>
      <c r="H452" s="463"/>
      <c r="I452" s="464" t="s">
        <v>1729</v>
      </c>
      <c r="J452" s="464" t="s">
        <v>15243</v>
      </c>
      <c r="K452" s="465"/>
      <c r="L452" s="465"/>
      <c r="M452" s="465" t="s">
        <v>15739</v>
      </c>
      <c r="N452" s="465"/>
      <c r="O452" s="465"/>
      <c r="P452" s="466"/>
      <c r="Q452" s="467" t="s">
        <v>15741</v>
      </c>
      <c r="R452" s="208" t="s">
        <v>15182</v>
      </c>
      <c r="S452" s="215" t="str">
        <f t="shared" ca="1" si="35"/>
        <v>CN</v>
      </c>
      <c r="T452" s="215" t="str">
        <f ca="1">IF(B452="","",IF(ISERROR(MATCH($J452,[1]SorP!$B$1:$B$6230,0)),"",INDIRECT("'SorP'!$A$"&amp;MATCH($J452,[1]SorP!$B$1:$B$6230,0))))</f>
        <v/>
      </c>
      <c r="U452" s="231"/>
      <c r="V452" s="262">
        <f>IF(C452="",NA(),MATCH($B452&amp;$C452,'[1]Smelter Look-up'!$J:$J,0))</f>
        <v>325</v>
      </c>
      <c r="W452" s="263"/>
      <c r="X452" s="263">
        <f t="shared" si="31"/>
        <v>0</v>
      </c>
      <c r="Y452" s="263"/>
      <c r="Z452" s="263"/>
      <c r="AB452" s="265" t="str">
        <f t="shared" si="32"/>
        <v>TantalumGuangdong Zhiyuan New Material Co., Ltd.</v>
      </c>
    </row>
    <row r="453" spans="1:28" s="264" customFormat="1" ht="102">
      <c r="A453" s="207"/>
      <c r="B453" s="208" t="s">
        <v>1132</v>
      </c>
      <c r="C453" s="462" t="s">
        <v>4</v>
      </c>
      <c r="D453" s="270"/>
      <c r="E453" s="208" t="s">
        <v>1100</v>
      </c>
      <c r="F453" s="208" t="s">
        <v>752</v>
      </c>
      <c r="G453" s="208" t="s">
        <v>15735</v>
      </c>
      <c r="H453" s="463"/>
      <c r="I453" s="464" t="s">
        <v>1730</v>
      </c>
      <c r="J453" s="464" t="s">
        <v>15779</v>
      </c>
      <c r="K453" s="465"/>
      <c r="L453" s="465"/>
      <c r="M453" s="465" t="s">
        <v>15739</v>
      </c>
      <c r="N453" s="465"/>
      <c r="O453" s="465"/>
      <c r="P453" s="466"/>
      <c r="Q453" s="467" t="s">
        <v>15741</v>
      </c>
      <c r="R453" s="208" t="s">
        <v>4</v>
      </c>
      <c r="S453" s="215" t="str">
        <f t="shared" ca="1" si="35"/>
        <v>CN</v>
      </c>
      <c r="T453" s="215" t="str">
        <f ca="1">IF(B453="","",IF(ISERROR(MATCH($J453,[1]SorP!$B$1:$B$6230,0)),"",INDIRECT("'SorP'!$A$"&amp;MATCH($J453,[1]SorP!$B$1:$B$6230,0))))</f>
        <v/>
      </c>
      <c r="U453" s="231"/>
      <c r="V453" s="262">
        <f>IF(C453="",NA(),MATCH($B453&amp;$C453,'[1]Smelter Look-up'!$J:$J,0))</f>
        <v>335</v>
      </c>
      <c r="W453" s="263"/>
      <c r="X453" s="263">
        <f t="shared" ref="X453:X512" si="36">IF(AND(C453="Smelter not listed",OR(LEN(D453)=0,LEN(E453)=0)),1,0)</f>
        <v>0</v>
      </c>
      <c r="Y453" s="263"/>
      <c r="Z453" s="263"/>
      <c r="AB453" s="265" t="str">
        <f t="shared" ref="AB453:AB512" si="37">B453&amp;C453</f>
        <v>TantalumJiuJiang JinXin Nonferrous Metals Co., Ltd.</v>
      </c>
    </row>
    <row r="454" spans="1:28" s="264" customFormat="1" ht="127.5">
      <c r="A454" s="207"/>
      <c r="B454" s="208" t="s">
        <v>1132</v>
      </c>
      <c r="C454" s="462" t="s">
        <v>2549</v>
      </c>
      <c r="D454" s="270"/>
      <c r="E454" s="208" t="s">
        <v>1100</v>
      </c>
      <c r="F454" s="208" t="s">
        <v>753</v>
      </c>
      <c r="G454" s="208" t="s">
        <v>15735</v>
      </c>
      <c r="H454" s="463"/>
      <c r="I454" s="464" t="s">
        <v>1730</v>
      </c>
      <c r="J454" s="464" t="s">
        <v>15779</v>
      </c>
      <c r="K454" s="465" t="s">
        <v>15747</v>
      </c>
      <c r="L454" s="465"/>
      <c r="M454" s="465" t="s">
        <v>15739</v>
      </c>
      <c r="N454" s="465" t="s">
        <v>15747</v>
      </c>
      <c r="O454" s="465" t="s">
        <v>15747</v>
      </c>
      <c r="P454" s="466"/>
      <c r="Q454" s="467" t="s">
        <v>15741</v>
      </c>
      <c r="R454" s="208" t="s">
        <v>46</v>
      </c>
      <c r="S454" s="215" t="str">
        <f t="shared" ca="1" si="35"/>
        <v>CN</v>
      </c>
      <c r="T454" s="215" t="str">
        <f ca="1">IF(B454="","",IF(ISERROR(MATCH($J454,[1]SorP!$B$1:$B$6230,0)),"",INDIRECT("'SorP'!$A$"&amp;MATCH($J454,[1]SorP!$B$1:$B$6230,0))))</f>
        <v/>
      </c>
      <c r="U454" s="231"/>
      <c r="V454" s="262">
        <f>IF(C454="",NA(),MATCH($B454&amp;$C454,'[1]Smelter Look-up'!$J:$J,0))</f>
        <v>336</v>
      </c>
      <c r="W454" s="263"/>
      <c r="X454" s="263">
        <f t="shared" si="36"/>
        <v>0</v>
      </c>
      <c r="Y454" s="263"/>
      <c r="Z454" s="263"/>
      <c r="AB454" s="265" t="str">
        <f t="shared" si="37"/>
        <v>TantalumJiujiang Nonferrous Metals Smelting Company Limited</v>
      </c>
    </row>
    <row r="455" spans="1:28" s="264" customFormat="1" ht="51">
      <c r="A455" s="207"/>
      <c r="B455" s="208" t="s">
        <v>1132</v>
      </c>
      <c r="C455" s="462" t="s">
        <v>47</v>
      </c>
      <c r="D455" s="270"/>
      <c r="E455" s="208" t="s">
        <v>1096</v>
      </c>
      <c r="F455" s="208" t="s">
        <v>754</v>
      </c>
      <c r="G455" s="208" t="s">
        <v>15735</v>
      </c>
      <c r="H455" s="463"/>
      <c r="I455" s="464" t="s">
        <v>1731</v>
      </c>
      <c r="J455" s="464" t="s">
        <v>1554</v>
      </c>
      <c r="K455" s="465"/>
      <c r="L455" s="465"/>
      <c r="M455" s="465" t="s">
        <v>15739</v>
      </c>
      <c r="N455" s="465"/>
      <c r="O455" s="465"/>
      <c r="P455" s="466"/>
      <c r="Q455" s="467" t="s">
        <v>15741</v>
      </c>
      <c r="R455" s="208" t="s">
        <v>47</v>
      </c>
      <c r="S455" s="215" t="str">
        <f t="shared" ca="1" si="35"/>
        <v>BR</v>
      </c>
      <c r="T455" s="215" t="str">
        <f ca="1">IF(B455="","",IF(ISERROR(MATCH($J455,[1]SorP!$B$1:$B$6230,0)),"",INDIRECT("'SorP'!$A$"&amp;MATCH($J455,[1]SorP!$B$1:$B$6230,0))))</f>
        <v>BR-CE</v>
      </c>
      <c r="U455" s="231"/>
      <c r="V455" s="262">
        <f>IF(C455="",NA(),MATCH($B455&amp;$C455,'[1]Smelter Look-up'!$J:$J,0))</f>
        <v>341</v>
      </c>
      <c r="W455" s="263"/>
      <c r="X455" s="263">
        <f t="shared" si="36"/>
        <v>0</v>
      </c>
      <c r="Y455" s="263"/>
      <c r="Z455" s="263"/>
      <c r="AB455" s="265" t="str">
        <f t="shared" si="37"/>
        <v>TantalumLSM Brasil S.A.</v>
      </c>
    </row>
    <row r="456" spans="1:28" s="264" customFormat="1" ht="63.75">
      <c r="A456" s="207"/>
      <c r="B456" s="208" t="s">
        <v>1132</v>
      </c>
      <c r="C456" s="462" t="s">
        <v>12509</v>
      </c>
      <c r="D456" s="270"/>
      <c r="E456" s="208" t="s">
        <v>1096</v>
      </c>
      <c r="F456" s="208" t="s">
        <v>756</v>
      </c>
      <c r="G456" s="208" t="s">
        <v>15735</v>
      </c>
      <c r="H456" s="463"/>
      <c r="I456" s="464" t="s">
        <v>1735</v>
      </c>
      <c r="J456" s="464" t="s">
        <v>1736</v>
      </c>
      <c r="K456" s="465"/>
      <c r="L456" s="465"/>
      <c r="M456" s="465" t="s">
        <v>15739</v>
      </c>
      <c r="N456" s="465"/>
      <c r="O456" s="465"/>
      <c r="P456" s="466"/>
      <c r="Q456" s="467" t="s">
        <v>15741</v>
      </c>
      <c r="R456" s="208" t="s">
        <v>12509</v>
      </c>
      <c r="S456" s="215" t="str">
        <f t="shared" ca="1" si="35"/>
        <v>BR</v>
      </c>
      <c r="T456" s="215" t="str">
        <f ca="1">IF(B456="","",IF(ISERROR(MATCH($J456,[1]SorP!$B$1:$B$6230,0)),"",INDIRECT("'SorP'!$A$"&amp;MATCH($J456,[1]SorP!$B$1:$B$6230,0))))</f>
        <v>BR-AL</v>
      </c>
      <c r="U456" s="231"/>
      <c r="V456" s="262">
        <f>IF(C456="",NA(),MATCH($B456&amp;$C456,'[1]Smelter Look-up'!$J:$J,0))</f>
        <v>345</v>
      </c>
      <c r="W456" s="263"/>
      <c r="X456" s="263">
        <f t="shared" si="36"/>
        <v>0</v>
      </c>
      <c r="Y456" s="263"/>
      <c r="Z456" s="263"/>
      <c r="AB456" s="265" t="str">
        <f t="shared" si="37"/>
        <v>TantalumMineracao Taboca S.A.</v>
      </c>
    </row>
    <row r="457" spans="1:28" s="264" customFormat="1" ht="89.25">
      <c r="A457" s="207"/>
      <c r="B457" s="208" t="s">
        <v>1132</v>
      </c>
      <c r="C457" s="462" t="s">
        <v>1230</v>
      </c>
      <c r="D457" s="270"/>
      <c r="E457" s="208" t="s">
        <v>1108</v>
      </c>
      <c r="F457" s="208" t="s">
        <v>757</v>
      </c>
      <c r="G457" s="208" t="s">
        <v>15735</v>
      </c>
      <c r="H457" s="463"/>
      <c r="I457" s="464" t="s">
        <v>1737</v>
      </c>
      <c r="J457" s="464" t="s">
        <v>1738</v>
      </c>
      <c r="K457" s="465"/>
      <c r="L457" s="465"/>
      <c r="M457" s="465" t="s">
        <v>15739</v>
      </c>
      <c r="N457" s="465"/>
      <c r="O457" s="465"/>
      <c r="P457" s="466"/>
      <c r="Q457" s="467" t="s">
        <v>15741</v>
      </c>
      <c r="R457" s="208" t="s">
        <v>1230</v>
      </c>
      <c r="S457" s="215" t="str">
        <f t="shared" ca="1" si="35"/>
        <v>JP</v>
      </c>
      <c r="T457" s="215" t="str">
        <f ca="1">IF(B457="","",IF(ISERROR(MATCH($J457,[1]SorP!$B$1:$B$6230,0)),"",INDIRECT("'SorP'!$A$"&amp;MATCH($J457,[1]SorP!$B$1:$B$6230,0))))</f>
        <v>JP-29</v>
      </c>
      <c r="U457" s="231"/>
      <c r="V457" s="262">
        <f>IF(C457="",NA(),MATCH($B457&amp;$C457,'[1]Smelter Look-up'!$J:$J,0))</f>
        <v>349</v>
      </c>
      <c r="W457" s="263"/>
      <c r="X457" s="263">
        <f t="shared" si="36"/>
        <v>0</v>
      </c>
      <c r="Y457" s="263"/>
      <c r="Z457" s="263"/>
      <c r="AB457" s="265" t="str">
        <f t="shared" si="37"/>
        <v>TantalumMitsui Mining and Smelting Co., Ltd.</v>
      </c>
    </row>
    <row r="458" spans="1:28" s="264" customFormat="1" ht="102">
      <c r="A458" s="207"/>
      <c r="B458" s="208" t="s">
        <v>1132</v>
      </c>
      <c r="C458" s="462" t="s">
        <v>1030</v>
      </c>
      <c r="D458" s="270"/>
      <c r="E458" s="208" t="s">
        <v>1100</v>
      </c>
      <c r="F458" s="208" t="s">
        <v>759</v>
      </c>
      <c r="G458" s="208" t="s">
        <v>15735</v>
      </c>
      <c r="H458" s="463"/>
      <c r="I458" s="464" t="s">
        <v>1741</v>
      </c>
      <c r="J458" s="464" t="s">
        <v>15873</v>
      </c>
      <c r="K458" s="465" t="s">
        <v>15874</v>
      </c>
      <c r="L458" s="465" t="s">
        <v>15875</v>
      </c>
      <c r="M458" s="465" t="s">
        <v>15739</v>
      </c>
      <c r="N458" s="465" t="s">
        <v>15876</v>
      </c>
      <c r="O458" s="465" t="s">
        <v>15877</v>
      </c>
      <c r="P458" s="466" t="s">
        <v>489</v>
      </c>
      <c r="Q458" s="467" t="s">
        <v>15741</v>
      </c>
      <c r="R458" s="208" t="s">
        <v>1030</v>
      </c>
      <c r="S458" s="215" t="str">
        <f t="shared" ca="1" si="35"/>
        <v>CN</v>
      </c>
      <c r="T458" s="215" t="str">
        <f ca="1">IF(B458="","",IF(ISERROR(MATCH($J458,[1]SorP!$B$1:$B$6230,0)),"",INDIRECT("'SorP'!$A$"&amp;MATCH($J458,[1]SorP!$B$1:$B$6230,0))))</f>
        <v/>
      </c>
      <c r="U458" s="231"/>
      <c r="V458" s="262">
        <f>IF(C458="",NA(),MATCH($B458&amp;$C458,'[1]Smelter Look-up'!$J:$J,0))</f>
        <v>352</v>
      </c>
      <c r="W458" s="263"/>
      <c r="X458" s="263">
        <f t="shared" si="36"/>
        <v>0</v>
      </c>
      <c r="Y458" s="263"/>
      <c r="Z458" s="263"/>
      <c r="AB458" s="265" t="str">
        <f t="shared" si="37"/>
        <v>TantalumNingxia Orient Tantalum Industry Co., Ltd.</v>
      </c>
    </row>
    <row r="459" spans="1:28" s="264" customFormat="1" ht="89.25">
      <c r="A459" s="207"/>
      <c r="B459" s="208" t="s">
        <v>1132</v>
      </c>
      <c r="C459" s="462" t="s">
        <v>1378</v>
      </c>
      <c r="D459" s="270"/>
      <c r="E459" s="208" t="s">
        <v>883</v>
      </c>
      <c r="F459" s="208" t="s">
        <v>762</v>
      </c>
      <c r="G459" s="208" t="s">
        <v>15735</v>
      </c>
      <c r="H459" s="463"/>
      <c r="I459" s="464" t="s">
        <v>1744</v>
      </c>
      <c r="J459" s="464" t="s">
        <v>10087</v>
      </c>
      <c r="K459" s="465"/>
      <c r="L459" s="465"/>
      <c r="M459" s="465" t="s">
        <v>15739</v>
      </c>
      <c r="N459" s="465"/>
      <c r="O459" s="465"/>
      <c r="P459" s="466"/>
      <c r="Q459" s="467" t="s">
        <v>15741</v>
      </c>
      <c r="R459" s="208" t="s">
        <v>1378</v>
      </c>
      <c r="S459" s="215" t="str">
        <f t="shared" ca="1" si="35"/>
        <v>RU</v>
      </c>
      <c r="T459" s="215" t="str">
        <f ca="1">IF(B459="","",IF(ISERROR(MATCH($J459,[1]SorP!$B$1:$B$6230,0)),"",INDIRECT("'SorP'!$A$"&amp;MATCH($J459,[1]SorP!$B$1:$B$6230,0))))</f>
        <v>RU-CU</v>
      </c>
      <c r="U459" s="231"/>
      <c r="V459" s="262">
        <f>IF(C459="",NA(),MATCH($B459&amp;$C459,'[1]Smelter Look-up'!$J:$J,0))</f>
        <v>364</v>
      </c>
      <c r="W459" s="263"/>
      <c r="X459" s="263">
        <f t="shared" si="36"/>
        <v>0</v>
      </c>
      <c r="Y459" s="263"/>
      <c r="Z459" s="263"/>
      <c r="AB459" s="265" t="str">
        <f t="shared" si="37"/>
        <v>TantalumSolikamsk Magnesium Works OAO</v>
      </c>
    </row>
    <row r="460" spans="1:28" s="264" customFormat="1" ht="63.75">
      <c r="A460" s="207"/>
      <c r="B460" s="208" t="s">
        <v>1132</v>
      </c>
      <c r="C460" s="462" t="s">
        <v>2469</v>
      </c>
      <c r="D460" s="270"/>
      <c r="E460" s="208" t="s">
        <v>1108</v>
      </c>
      <c r="F460" s="208" t="s">
        <v>763</v>
      </c>
      <c r="G460" s="208" t="s">
        <v>15735</v>
      </c>
      <c r="H460" s="463"/>
      <c r="I460" s="464" t="s">
        <v>1745</v>
      </c>
      <c r="J460" s="464" t="s">
        <v>1558</v>
      </c>
      <c r="K460" s="465"/>
      <c r="L460" s="465"/>
      <c r="M460" s="465" t="s">
        <v>15739</v>
      </c>
      <c r="N460" s="465"/>
      <c r="O460" s="465"/>
      <c r="P460" s="466"/>
      <c r="Q460" s="467" t="s">
        <v>15741</v>
      </c>
      <c r="R460" s="208" t="s">
        <v>2469</v>
      </c>
      <c r="S460" s="215" t="str">
        <f t="shared" ca="1" si="35"/>
        <v>JP</v>
      </c>
      <c r="T460" s="215" t="str">
        <f ca="1">IF(B460="","",IF(ISERROR(MATCH($J460,[1]SorP!$B$1:$B$6230,0)),"",INDIRECT("'SorP'!$A$"&amp;MATCH($J460,[1]SorP!$B$1:$B$6230,0))))</f>
        <v>JP-21</v>
      </c>
      <c r="U460" s="231"/>
      <c r="V460" s="262">
        <f>IF(C460="",NA(),MATCH($B460&amp;$C460,'[1]Smelter Look-up'!$J:$J,0))</f>
        <v>366</v>
      </c>
      <c r="W460" s="263"/>
      <c r="X460" s="263">
        <f t="shared" si="36"/>
        <v>0</v>
      </c>
      <c r="Y460" s="263"/>
      <c r="Z460" s="263"/>
      <c r="AB460" s="265" t="str">
        <f t="shared" si="37"/>
        <v>TantalumTaki Chemical Co., Ltd.</v>
      </c>
    </row>
    <row r="461" spans="1:28" s="264" customFormat="1" ht="38.25">
      <c r="A461" s="207"/>
      <c r="B461" s="208" t="s">
        <v>1132</v>
      </c>
      <c r="C461" s="462" t="s">
        <v>1746</v>
      </c>
      <c r="D461" s="270"/>
      <c r="E461" s="208" t="s">
        <v>2456</v>
      </c>
      <c r="F461" s="208" t="s">
        <v>764</v>
      </c>
      <c r="G461" s="208" t="s">
        <v>15735</v>
      </c>
      <c r="H461" s="463"/>
      <c r="I461" s="464" t="s">
        <v>1747</v>
      </c>
      <c r="J461" s="464" t="s">
        <v>1748</v>
      </c>
      <c r="K461" s="465"/>
      <c r="L461" s="465"/>
      <c r="M461" s="465" t="s">
        <v>15739</v>
      </c>
      <c r="N461" s="465"/>
      <c r="O461" s="465"/>
      <c r="P461" s="466"/>
      <c r="Q461" s="467" t="s">
        <v>15741</v>
      </c>
      <c r="R461" s="208" t="s">
        <v>1746</v>
      </c>
      <c r="S461" s="215" t="str">
        <f t="shared" ca="1" si="35"/>
        <v>US</v>
      </c>
      <c r="T461" s="215" t="str">
        <f ca="1">IF(B461="","",IF(ISERROR(MATCH($J461,[1]SorP!$B$1:$B$6230,0)),"",INDIRECT("'SorP'!$A$"&amp;MATCH($J461,[1]SorP!$B$1:$B$6230,0))))</f>
        <v>US-PA</v>
      </c>
      <c r="U461" s="231"/>
      <c r="V461" s="262">
        <f>IF(C461="",NA(),MATCH($B461&amp;$C461,'[1]Smelter Look-up'!$J:$J,0))</f>
        <v>372</v>
      </c>
      <c r="W461" s="263"/>
      <c r="X461" s="263">
        <f t="shared" si="36"/>
        <v>0</v>
      </c>
      <c r="Y461" s="263"/>
      <c r="Z461" s="263"/>
      <c r="AB461" s="265" t="str">
        <f t="shared" si="37"/>
        <v>TantalumTelex Metals</v>
      </c>
    </row>
    <row r="462" spans="1:28" s="264" customFormat="1" ht="76.5">
      <c r="A462" s="207"/>
      <c r="B462" s="208" t="s">
        <v>1132</v>
      </c>
      <c r="C462" s="462" t="s">
        <v>1749</v>
      </c>
      <c r="D462" s="270"/>
      <c r="E462" s="208" t="s">
        <v>1109</v>
      </c>
      <c r="F462" s="208" t="s">
        <v>765</v>
      </c>
      <c r="G462" s="208" t="s">
        <v>15735</v>
      </c>
      <c r="H462" s="463" t="s">
        <v>15878</v>
      </c>
      <c r="I462" s="464" t="s">
        <v>1613</v>
      </c>
      <c r="J462" s="464" t="s">
        <v>7109</v>
      </c>
      <c r="K462" s="465" t="s">
        <v>15879</v>
      </c>
      <c r="L462" s="465" t="s">
        <v>15880</v>
      </c>
      <c r="M462" s="465" t="s">
        <v>15739</v>
      </c>
      <c r="N462" s="465" t="s">
        <v>15881</v>
      </c>
      <c r="O462" s="465" t="s">
        <v>15882</v>
      </c>
      <c r="P462" s="466" t="s">
        <v>489</v>
      </c>
      <c r="Q462" s="467" t="s">
        <v>15741</v>
      </c>
      <c r="R462" s="208" t="s">
        <v>1749</v>
      </c>
      <c r="S462" s="215" t="str">
        <f t="shared" ca="1" si="35"/>
        <v>KZ</v>
      </c>
      <c r="T462" s="215" t="str">
        <f ca="1">IF(B462="","",IF(ISERROR(MATCH($J462,[1]SorP!$B$1:$B$6230,0)),"",INDIRECT("'SorP'!$A$"&amp;MATCH($J462,[1]SorP!$B$1:$B$6230,0))))</f>
        <v>KZ-ALA</v>
      </c>
      <c r="U462" s="231"/>
      <c r="V462" s="262">
        <f>IF(C462="",NA(),MATCH($B462&amp;$C462,'[1]Smelter Look-up'!$J:$J,0))</f>
        <v>374</v>
      </c>
      <c r="W462" s="263"/>
      <c r="X462" s="263">
        <f t="shared" si="36"/>
        <v>0</v>
      </c>
      <c r="Y462" s="263"/>
      <c r="Z462" s="263"/>
      <c r="AB462" s="265" t="str">
        <f t="shared" si="37"/>
        <v>TantalumUlba Metallurgical Plant JSC</v>
      </c>
    </row>
    <row r="463" spans="1:28" s="264" customFormat="1" ht="114.75">
      <c r="A463" s="207"/>
      <c r="B463" s="208" t="s">
        <v>1132</v>
      </c>
      <c r="C463" s="462" t="s">
        <v>3</v>
      </c>
      <c r="D463" s="270"/>
      <c r="E463" s="208" t="s">
        <v>1100</v>
      </c>
      <c r="F463" s="208" t="s">
        <v>396</v>
      </c>
      <c r="G463" s="208" t="s">
        <v>15735</v>
      </c>
      <c r="H463" s="463"/>
      <c r="I463" s="464" t="s">
        <v>1751</v>
      </c>
      <c r="J463" s="464" t="s">
        <v>15866</v>
      </c>
      <c r="K463" s="465"/>
      <c r="L463" s="465"/>
      <c r="M463" s="465" t="s">
        <v>15739</v>
      </c>
      <c r="N463" s="465"/>
      <c r="O463" s="465"/>
      <c r="P463" s="466"/>
      <c r="Q463" s="467" t="s">
        <v>15741</v>
      </c>
      <c r="R463" s="208" t="s">
        <v>3</v>
      </c>
      <c r="S463" s="215" t="str">
        <f t="shared" ca="1" si="35"/>
        <v>CN</v>
      </c>
      <c r="T463" s="215" t="str">
        <f ca="1">IF(B463="","",IF(ISERROR(MATCH($J463,[1]SorP!$B$1:$B$6230,0)),"",INDIRECT("'SorP'!$A$"&amp;MATCH($J463,[1]SorP!$B$1:$B$6230,0))))</f>
        <v/>
      </c>
      <c r="U463" s="231"/>
      <c r="V463" s="262">
        <f>IF(C463="",NA(),MATCH($B463&amp;$C463,'[1]Smelter Look-up'!$J:$J,0))</f>
        <v>332</v>
      </c>
      <c r="W463" s="263"/>
      <c r="X463" s="263">
        <f t="shared" si="36"/>
        <v>0</v>
      </c>
      <c r="Y463" s="263"/>
      <c r="Z463" s="263"/>
      <c r="AB463" s="265" t="str">
        <f t="shared" si="37"/>
        <v>TantalumHengyang King Xing Lifeng New Materials Co., Ltd.</v>
      </c>
    </row>
    <row r="464" spans="1:28" s="264" customFormat="1" ht="63.75">
      <c r="A464" s="207"/>
      <c r="B464" s="208" t="s">
        <v>1132</v>
      </c>
      <c r="C464" s="462" t="s">
        <v>1395</v>
      </c>
      <c r="D464" s="270"/>
      <c r="E464" s="208" t="s">
        <v>2456</v>
      </c>
      <c r="F464" s="208" t="s">
        <v>1396</v>
      </c>
      <c r="G464" s="208" t="s">
        <v>15735</v>
      </c>
      <c r="H464" s="463"/>
      <c r="I464" s="464" t="s">
        <v>1752</v>
      </c>
      <c r="J464" s="464" t="s">
        <v>1753</v>
      </c>
      <c r="K464" s="465" t="s">
        <v>15747</v>
      </c>
      <c r="L464" s="465"/>
      <c r="M464" s="465" t="s">
        <v>15739</v>
      </c>
      <c r="N464" s="465" t="s">
        <v>15747</v>
      </c>
      <c r="O464" s="465" t="s">
        <v>15747</v>
      </c>
      <c r="P464" s="466"/>
      <c r="Q464" s="467" t="s">
        <v>15741</v>
      </c>
      <c r="R464" s="208" t="s">
        <v>1395</v>
      </c>
      <c r="S464" s="215" t="str">
        <f t="shared" ca="1" si="35"/>
        <v>US</v>
      </c>
      <c r="T464" s="215" t="str">
        <f ca="1">IF(B464="","",IF(ISERROR(MATCH($J464,[1]SorP!$B$1:$B$6230,0)),"",INDIRECT("'SorP'!$A$"&amp;MATCH($J464,[1]SorP!$B$1:$B$6230,0))))</f>
        <v>US-MD</v>
      </c>
      <c r="U464" s="231"/>
      <c r="V464" s="262">
        <f>IF(C464="",NA(),MATCH($B464&amp;$C464,'[1]Smelter Look-up'!$J:$J,0))</f>
        <v>318</v>
      </c>
      <c r="W464" s="263"/>
      <c r="X464" s="263">
        <f t="shared" si="36"/>
        <v>0</v>
      </c>
      <c r="Y464" s="263"/>
      <c r="Z464" s="263"/>
      <c r="AB464" s="265" t="str">
        <f t="shared" si="37"/>
        <v>TantalumD Block Metals, LLC</v>
      </c>
    </row>
    <row r="465" spans="1:28" s="264" customFormat="1" ht="63.75">
      <c r="A465" s="207"/>
      <c r="B465" s="208" t="s">
        <v>1132</v>
      </c>
      <c r="C465" s="462" t="s">
        <v>1418</v>
      </c>
      <c r="D465" s="270"/>
      <c r="E465" s="208" t="s">
        <v>1101</v>
      </c>
      <c r="F465" s="208" t="s">
        <v>1419</v>
      </c>
      <c r="G465" s="208" t="s">
        <v>15735</v>
      </c>
      <c r="H465" s="463" t="s">
        <v>15883</v>
      </c>
      <c r="I465" s="464" t="s">
        <v>1762</v>
      </c>
      <c r="J465" s="464" t="s">
        <v>4248</v>
      </c>
      <c r="K465" s="465" t="s">
        <v>15884</v>
      </c>
      <c r="L465" s="465" t="s">
        <v>15885</v>
      </c>
      <c r="M465" s="465" t="s">
        <v>15739</v>
      </c>
      <c r="N465" s="465" t="s">
        <v>15746</v>
      </c>
      <c r="O465" s="465" t="s">
        <v>15746</v>
      </c>
      <c r="P465" s="466" t="s">
        <v>489</v>
      </c>
      <c r="Q465" s="467" t="s">
        <v>15741</v>
      </c>
      <c r="R465" s="208" t="s">
        <v>1418</v>
      </c>
      <c r="S465" s="215" t="str">
        <f t="shared" ca="1" si="35"/>
        <v>DE</v>
      </c>
      <c r="T465" s="215" t="str">
        <f ca="1">IF(B465="","",IF(ISERROR(MATCH($J465,[1]SorP!$B$1:$B$6230,0)),"",INDIRECT("'SorP'!$A$"&amp;MATCH($J465,[1]SorP!$B$1:$B$6230,0))))</f>
        <v>DE-HH</v>
      </c>
      <c r="U465" s="231"/>
      <c r="V465" s="262">
        <f>IF(C465="",NA(),MATCH($B465&amp;$C465,'[1]Smelter Look-up'!$J:$J,0))</f>
        <v>327</v>
      </c>
      <c r="W465" s="263"/>
      <c r="X465" s="263">
        <f t="shared" si="36"/>
        <v>0</v>
      </c>
      <c r="Y465" s="263"/>
      <c r="Z465" s="263"/>
      <c r="AB465" s="265" t="str">
        <f t="shared" si="37"/>
        <v>TantalumH.C. Starck Hermsdorf GmbH</v>
      </c>
    </row>
    <row r="466" spans="1:28" s="264" customFormat="1" ht="89.25">
      <c r="A466" s="207"/>
      <c r="B466" s="208" t="s">
        <v>1132</v>
      </c>
      <c r="C466" s="462" t="s">
        <v>1413</v>
      </c>
      <c r="D466" s="270"/>
      <c r="E466" s="208" t="s">
        <v>2456</v>
      </c>
      <c r="F466" s="208" t="s">
        <v>1414</v>
      </c>
      <c r="G466" s="208" t="s">
        <v>15735</v>
      </c>
      <c r="H466" s="463" t="s">
        <v>15886</v>
      </c>
      <c r="I466" s="464" t="s">
        <v>1766</v>
      </c>
      <c r="J466" s="464" t="s">
        <v>1748</v>
      </c>
      <c r="K466" s="465" t="s">
        <v>15887</v>
      </c>
      <c r="L466" s="465" t="s">
        <v>15888</v>
      </c>
      <c r="M466" s="465" t="s">
        <v>15739</v>
      </c>
      <c r="N466" s="465" t="s">
        <v>15889</v>
      </c>
      <c r="O466" s="465" t="s">
        <v>15890</v>
      </c>
      <c r="P466" s="466" t="s">
        <v>489</v>
      </c>
      <c r="Q466" s="467" t="s">
        <v>15741</v>
      </c>
      <c r="R466" s="208" t="s">
        <v>1413</v>
      </c>
      <c r="S466" s="215" t="str">
        <f t="shared" ca="1" si="35"/>
        <v>US</v>
      </c>
      <c r="T466" s="215" t="str">
        <f ca="1">IF(B466="","",IF(ISERROR(MATCH($J466,[1]SorP!$B$1:$B$6230,0)),"",INDIRECT("'SorP'!$A$"&amp;MATCH($J466,[1]SorP!$B$1:$B$6230,0))))</f>
        <v>US-PA</v>
      </c>
      <c r="U466" s="231"/>
      <c r="V466" s="262">
        <f>IF(C466="",NA(),MATCH($B466&amp;$C466,'[1]Smelter Look-up'!$J:$J,0))</f>
        <v>324</v>
      </c>
      <c r="W466" s="263"/>
      <c r="X466" s="263">
        <f t="shared" si="36"/>
        <v>0</v>
      </c>
      <c r="Y466" s="263"/>
      <c r="Z466" s="263"/>
      <c r="AB466" s="265" t="str">
        <f t="shared" si="37"/>
        <v>TantalumGlobal Advanced Metals Boyertown</v>
      </c>
    </row>
    <row r="467" spans="1:28" s="264" customFormat="1" ht="76.5">
      <c r="A467" s="207"/>
      <c r="B467" s="208" t="s">
        <v>1132</v>
      </c>
      <c r="C467" s="462" t="s">
        <v>1411</v>
      </c>
      <c r="D467" s="270"/>
      <c r="E467" s="208" t="s">
        <v>1108</v>
      </c>
      <c r="F467" s="208" t="s">
        <v>1412</v>
      </c>
      <c r="G467" s="208" t="s">
        <v>15735</v>
      </c>
      <c r="H467" s="463"/>
      <c r="I467" s="464" t="s">
        <v>1767</v>
      </c>
      <c r="J467" s="464" t="s">
        <v>1561</v>
      </c>
      <c r="K467" s="465"/>
      <c r="L467" s="465"/>
      <c r="M467" s="465" t="s">
        <v>15739</v>
      </c>
      <c r="N467" s="465"/>
      <c r="O467" s="465"/>
      <c r="P467" s="466"/>
      <c r="Q467" s="467" t="s">
        <v>15741</v>
      </c>
      <c r="R467" s="208" t="s">
        <v>1411</v>
      </c>
      <c r="S467" s="215" t="str">
        <f t="shared" ca="1" si="35"/>
        <v>JP</v>
      </c>
      <c r="T467" s="215" t="str">
        <f ca="1">IF(B467="","",IF(ISERROR(MATCH($J467,[1]SorP!$B$1:$B$6230,0)),"",INDIRECT("'SorP'!$A$"&amp;MATCH($J467,[1]SorP!$B$1:$B$6230,0))))</f>
        <v>JP-32</v>
      </c>
      <c r="U467" s="231"/>
      <c r="V467" s="262">
        <f>IF(C467="",NA(),MATCH($B467&amp;$C467,'[1]Smelter Look-up'!$J:$J,0))</f>
        <v>323</v>
      </c>
      <c r="W467" s="263"/>
      <c r="X467" s="263">
        <f t="shared" si="36"/>
        <v>0</v>
      </c>
      <c r="Y467" s="263"/>
      <c r="Z467" s="263"/>
      <c r="AB467" s="265" t="str">
        <f t="shared" si="37"/>
        <v>TantalumGlobal Advanced Metals Aizu</v>
      </c>
    </row>
    <row r="468" spans="1:28" s="264" customFormat="1" ht="102">
      <c r="A468" s="207"/>
      <c r="B468" s="208" t="s">
        <v>1131</v>
      </c>
      <c r="C468" s="462" t="s">
        <v>2358</v>
      </c>
      <c r="D468" s="270"/>
      <c r="E468" s="208" t="s">
        <v>1100</v>
      </c>
      <c r="F468" s="208" t="s">
        <v>2299</v>
      </c>
      <c r="G468" s="208" t="s">
        <v>15735</v>
      </c>
      <c r="H468" s="463"/>
      <c r="I468" s="464" t="s">
        <v>1787</v>
      </c>
      <c r="J468" s="464" t="s">
        <v>15866</v>
      </c>
      <c r="K468" s="465"/>
      <c r="L468" s="465"/>
      <c r="M468" s="465" t="s">
        <v>15739</v>
      </c>
      <c r="N468" s="465"/>
      <c r="O468" s="465"/>
      <c r="P468" s="466"/>
      <c r="Q468" s="467" t="s">
        <v>15741</v>
      </c>
      <c r="R468" s="208" t="s">
        <v>2358</v>
      </c>
      <c r="S468" s="215" t="str">
        <f t="shared" ca="1" si="35"/>
        <v>CN</v>
      </c>
      <c r="T468" s="215" t="str">
        <f ca="1">IF(B468="","",IF(ISERROR(MATCH($J468,[1]SorP!$B$1:$B$6230,0)),"",INDIRECT("'SorP'!$A$"&amp;MATCH($J468,[1]SorP!$B$1:$B$6230,0))))</f>
        <v/>
      </c>
      <c r="U468" s="231"/>
      <c r="V468" s="262">
        <f>IF(C468="",NA(),MATCH($B468&amp;$C468,'[1]Smelter Look-up'!$J:$J,0))</f>
        <v>392</v>
      </c>
      <c r="W468" s="263"/>
      <c r="X468" s="263">
        <f t="shared" si="36"/>
        <v>0</v>
      </c>
      <c r="Y468" s="263"/>
      <c r="Z468" s="263"/>
      <c r="AB468" s="265" t="str">
        <f t="shared" si="37"/>
        <v>TinChenzhou Yunxiang Mining and Metallurgy Co., Ltd.</v>
      </c>
    </row>
    <row r="469" spans="1:28" s="264" customFormat="1" ht="25.5">
      <c r="A469" s="207"/>
      <c r="B469" s="208" t="s">
        <v>1131</v>
      </c>
      <c r="C469" s="462" t="s">
        <v>49</v>
      </c>
      <c r="D469" s="270"/>
      <c r="E469" s="208" t="s">
        <v>2456</v>
      </c>
      <c r="F469" s="208" t="s">
        <v>766</v>
      </c>
      <c r="G469" s="208" t="s">
        <v>15735</v>
      </c>
      <c r="H469" s="463" t="s">
        <v>15891</v>
      </c>
      <c r="I469" s="464" t="s">
        <v>1772</v>
      </c>
      <c r="J469" s="464" t="s">
        <v>1748</v>
      </c>
      <c r="K469" s="465" t="s">
        <v>15892</v>
      </c>
      <c r="L469" s="465" t="s">
        <v>15893</v>
      </c>
      <c r="M469" s="465" t="s">
        <v>15739</v>
      </c>
      <c r="N469" s="465" t="s">
        <v>15894</v>
      </c>
      <c r="O469" s="465" t="s">
        <v>15895</v>
      </c>
      <c r="P469" s="466" t="s">
        <v>488</v>
      </c>
      <c r="Q469" s="467" t="s">
        <v>15741</v>
      </c>
      <c r="R469" s="208" t="s">
        <v>49</v>
      </c>
      <c r="S469" s="215" t="str">
        <f t="shared" ca="1" si="35"/>
        <v>US</v>
      </c>
      <c r="T469" s="215" t="str">
        <f ca="1">IF(B469="","",IF(ISERROR(MATCH($J469,[1]SorP!$B$1:$B$6230,0)),"",INDIRECT("'SorP'!$A$"&amp;MATCH($J469,[1]SorP!$B$1:$B$6230,0))))</f>
        <v>US-PA</v>
      </c>
      <c r="U469" s="231"/>
      <c r="V469" s="262">
        <f>IF(C469="",NA(),MATCH($B469&amp;$C469,'[1]Smelter Look-up'!$J:$J,0))</f>
        <v>384</v>
      </c>
      <c r="W469" s="263"/>
      <c r="X469" s="263">
        <f t="shared" si="36"/>
        <v>0</v>
      </c>
      <c r="Y469" s="263"/>
      <c r="Z469" s="263"/>
      <c r="AB469" s="265" t="str">
        <f t="shared" si="37"/>
        <v>TinAlpha</v>
      </c>
    </row>
    <row r="470" spans="1:28" s="264" customFormat="1" ht="25.5">
      <c r="A470" s="207"/>
      <c r="B470" s="208" t="s">
        <v>1131</v>
      </c>
      <c r="C470" s="462" t="s">
        <v>906</v>
      </c>
      <c r="D470" s="270"/>
      <c r="E470" s="208" t="s">
        <v>1108</v>
      </c>
      <c r="F470" s="208" t="s">
        <v>1410</v>
      </c>
      <c r="G470" s="208" t="s">
        <v>15735</v>
      </c>
      <c r="H470" s="463"/>
      <c r="I470" s="464" t="s">
        <v>1581</v>
      </c>
      <c r="J470" s="464" t="s">
        <v>1582</v>
      </c>
      <c r="K470" s="465"/>
      <c r="L470" s="465"/>
      <c r="M470" s="465" t="s">
        <v>15739</v>
      </c>
      <c r="N470" s="465"/>
      <c r="O470" s="465"/>
      <c r="P470" s="466"/>
      <c r="Q470" s="467" t="s">
        <v>15741</v>
      </c>
      <c r="R470" s="208" t="s">
        <v>906</v>
      </c>
      <c r="S470" s="215" t="str">
        <f t="shared" ca="1" si="35"/>
        <v>JP</v>
      </c>
      <c r="T470" s="215" t="str">
        <f ca="1">IF(B470="","",IF(ISERROR(MATCH($J470,[1]SorP!$B$1:$B$6230,0)),"",INDIRECT("'SorP'!$A$"&amp;MATCH($J470,[1]SorP!$B$1:$B$6230,0))))</f>
        <v>JP-44</v>
      </c>
      <c r="U470" s="231"/>
      <c r="V470" s="262">
        <f>IF(C470="",NA(),MATCH($B470&amp;$C470,'[1]Smelter Look-up'!$J:$J,0))</f>
        <v>409</v>
      </c>
      <c r="W470" s="263"/>
      <c r="X470" s="263">
        <f t="shared" si="36"/>
        <v>0</v>
      </c>
      <c r="Y470" s="263"/>
      <c r="Z470" s="263"/>
      <c r="AB470" s="265" t="str">
        <f t="shared" si="37"/>
        <v>TinDowa</v>
      </c>
    </row>
    <row r="471" spans="1:28" s="264" customFormat="1" ht="63.75">
      <c r="A471" s="207"/>
      <c r="B471" s="208" t="s">
        <v>1131</v>
      </c>
      <c r="C471" s="462" t="s">
        <v>842</v>
      </c>
      <c r="D471" s="270"/>
      <c r="E471" s="208" t="s">
        <v>2454</v>
      </c>
      <c r="F471" s="208" t="s">
        <v>767</v>
      </c>
      <c r="G471" s="208" t="s">
        <v>15735</v>
      </c>
      <c r="H471" s="463" t="s">
        <v>15896</v>
      </c>
      <c r="I471" s="464" t="s">
        <v>1781</v>
      </c>
      <c r="J471" s="464" t="s">
        <v>1781</v>
      </c>
      <c r="K471" s="465" t="s">
        <v>15897</v>
      </c>
      <c r="L471" s="465" t="s">
        <v>15898</v>
      </c>
      <c r="M471" s="465" t="s">
        <v>15739</v>
      </c>
      <c r="N471" s="465" t="s">
        <v>15899</v>
      </c>
      <c r="O471" s="465" t="s">
        <v>15900</v>
      </c>
      <c r="P471" s="466" t="s">
        <v>489</v>
      </c>
      <c r="Q471" s="467" t="s">
        <v>15741</v>
      </c>
      <c r="R471" s="208" t="s">
        <v>842</v>
      </c>
      <c r="S471" s="215" t="str">
        <f t="shared" ca="1" si="35"/>
        <v>BO</v>
      </c>
      <c r="T471" s="215" t="str">
        <f ca="1">IF(B471="","",IF(ISERROR(MATCH($J471,[1]SorP!$B$1:$B$6230,0)),"",INDIRECT("'SorP'!$A$"&amp;MATCH($J471,[1]SorP!$B$1:$B$6230,0))))</f>
        <v>BO-L</v>
      </c>
      <c r="U471" s="231"/>
      <c r="V471" s="262">
        <f>IF(C471="",NA(),MATCH($B471&amp;$C471,'[1]Smelter Look-up'!$J:$J,0))</f>
        <v>412</v>
      </c>
      <c r="W471" s="263"/>
      <c r="X471" s="263">
        <f t="shared" si="36"/>
        <v>0</v>
      </c>
      <c r="Y471" s="263"/>
      <c r="Z471" s="263"/>
      <c r="AB471" s="265" t="str">
        <f t="shared" si="37"/>
        <v>TinEM Vinto</v>
      </c>
    </row>
    <row r="472" spans="1:28" s="264" customFormat="1" ht="25.5">
      <c r="A472" s="207"/>
      <c r="B472" s="208" t="s">
        <v>1131</v>
      </c>
      <c r="C472" s="462" t="s">
        <v>815</v>
      </c>
      <c r="D472" s="270"/>
      <c r="E472" s="208" t="s">
        <v>882</v>
      </c>
      <c r="F472" s="208" t="s">
        <v>769</v>
      </c>
      <c r="G472" s="208" t="s">
        <v>15735</v>
      </c>
      <c r="H472" s="463" t="s">
        <v>15901</v>
      </c>
      <c r="I472" s="464" t="s">
        <v>1784</v>
      </c>
      <c r="J472" s="464" t="s">
        <v>9580</v>
      </c>
      <c r="K472" s="465" t="s">
        <v>15902</v>
      </c>
      <c r="L472" s="465" t="s">
        <v>15903</v>
      </c>
      <c r="M472" s="465" t="s">
        <v>15739</v>
      </c>
      <c r="N472" s="465" t="s">
        <v>15904</v>
      </c>
      <c r="O472" s="465" t="s">
        <v>15904</v>
      </c>
      <c r="P472" s="466" t="s">
        <v>489</v>
      </c>
      <c r="Q472" s="467" t="s">
        <v>15741</v>
      </c>
      <c r="R472" s="208" t="s">
        <v>815</v>
      </c>
      <c r="S472" s="215" t="str">
        <f t="shared" ca="1" si="35"/>
        <v>PL</v>
      </c>
      <c r="T472" s="215" t="str">
        <f ca="1">IF(B472="","",IF(ISERROR(MATCH($J472,[1]SorP!$B$1:$B$6230,0)),"",INDIRECT("'SorP'!$A$"&amp;MATCH($J472,[1]SorP!$B$1:$B$6230,0))))</f>
        <v>PL-18</v>
      </c>
      <c r="U472" s="231"/>
      <c r="V472" s="262">
        <f>IF(C472="",NA(),MATCH($B472&amp;$C472,'[1]Smelter Look-up'!$J:$J,0))</f>
        <v>421</v>
      </c>
      <c r="W472" s="263"/>
      <c r="X472" s="263">
        <f t="shared" si="36"/>
        <v>0</v>
      </c>
      <c r="Y472" s="263"/>
      <c r="Z472" s="263"/>
      <c r="AB472" s="265" t="str">
        <f t="shared" si="37"/>
        <v>TinFenix Metals</v>
      </c>
    </row>
    <row r="473" spans="1:28" s="264" customFormat="1" ht="89.25">
      <c r="A473" s="207"/>
      <c r="B473" s="208" t="s">
        <v>1131</v>
      </c>
      <c r="C473" s="462" t="s">
        <v>2158</v>
      </c>
      <c r="D473" s="270"/>
      <c r="E473" s="208" t="s">
        <v>1100</v>
      </c>
      <c r="F473" s="208" t="s">
        <v>770</v>
      </c>
      <c r="G473" s="208" t="s">
        <v>15735</v>
      </c>
      <c r="H473" s="463" t="s">
        <v>15905</v>
      </c>
      <c r="I473" s="464" t="s">
        <v>2470</v>
      </c>
      <c r="J473" s="464" t="s">
        <v>15906</v>
      </c>
      <c r="K473" s="465" t="s">
        <v>15907</v>
      </c>
      <c r="L473" s="465" t="s">
        <v>15908</v>
      </c>
      <c r="M473" s="465" t="s">
        <v>15739</v>
      </c>
      <c r="N473" s="465" t="s">
        <v>15909</v>
      </c>
      <c r="O473" s="465" t="s">
        <v>15864</v>
      </c>
      <c r="P473" s="466" t="s">
        <v>489</v>
      </c>
      <c r="Q473" s="467" t="s">
        <v>15741</v>
      </c>
      <c r="R473" s="208" t="s">
        <v>2158</v>
      </c>
      <c r="S473" s="215" t="str">
        <f t="shared" ca="1" si="35"/>
        <v>CN</v>
      </c>
      <c r="T473" s="215" t="str">
        <f ca="1">IF(B473="","",IF(ISERROR(MATCH($J473,[1]SorP!$B$1:$B$6230,0)),"",INDIRECT("'SorP'!$A$"&amp;MATCH($J473,[1]SorP!$B$1:$B$6230,0))))</f>
        <v/>
      </c>
      <c r="U473" s="231"/>
      <c r="V473" s="262">
        <f>IF(C473="",NA(),MATCH($B473&amp;$C473,'[1]Smelter Look-up'!$J:$J,0))</f>
        <v>428</v>
      </c>
      <c r="W473" s="263"/>
      <c r="X473" s="263">
        <f t="shared" si="36"/>
        <v>0</v>
      </c>
      <c r="Y473" s="263"/>
      <c r="Z473" s="263"/>
      <c r="AB473" s="265" t="str">
        <f t="shared" si="37"/>
        <v>TinGejiu Non-Ferrous Metal Processing Co., Ltd.</v>
      </c>
    </row>
    <row r="474" spans="1:28" s="264" customFormat="1" ht="76.5">
      <c r="A474" s="207"/>
      <c r="B474" s="208" t="s">
        <v>1131</v>
      </c>
      <c r="C474" s="462" t="s">
        <v>15688</v>
      </c>
      <c r="D474" s="270"/>
      <c r="E474" s="208" t="s">
        <v>1100</v>
      </c>
      <c r="F474" s="208" t="s">
        <v>15687</v>
      </c>
      <c r="G474" s="208" t="s">
        <v>15735</v>
      </c>
      <c r="H474" s="463"/>
      <c r="I474" s="464" t="s">
        <v>1786</v>
      </c>
      <c r="J474" s="464" t="s">
        <v>15779</v>
      </c>
      <c r="K474" s="465"/>
      <c r="L474" s="465"/>
      <c r="M474" s="465" t="s">
        <v>15739</v>
      </c>
      <c r="N474" s="465"/>
      <c r="O474" s="465"/>
      <c r="P474" s="466"/>
      <c r="Q474" s="467" t="s">
        <v>15741</v>
      </c>
      <c r="R474" s="208" t="s">
        <v>15668</v>
      </c>
      <c r="S474" s="215" t="str">
        <f t="shared" ca="1" si="35"/>
        <v>CN</v>
      </c>
      <c r="T474" s="215" t="str">
        <f ca="1">IF(B474="","",IF(ISERROR(MATCH($J474,[1]SorP!$B$1:$B$6230,0)),"",INDIRECT("'SorP'!$A$"&amp;MATCH($J474,[1]SorP!$B$1:$B$6230,0))))</f>
        <v/>
      </c>
      <c r="U474" s="231"/>
      <c r="V474" s="262" t="e">
        <f>IF(C474="",NA(),MATCH($B474&amp;$C474,'[1]Smelter Look-up'!$J:$J,0))</f>
        <v>#N/A</v>
      </c>
      <c r="W474" s="263"/>
      <c r="X474" s="263">
        <f t="shared" si="36"/>
        <v>0</v>
      </c>
      <c r="Y474" s="263"/>
      <c r="Z474" s="263"/>
      <c r="AB474" s="265" t="str">
        <f t="shared" si="37"/>
        <v>TinHuichang Jinshunda Tin Co., Ltd.</v>
      </c>
    </row>
    <row r="475" spans="1:28" s="264" customFormat="1" ht="89.25">
      <c r="A475" s="207"/>
      <c r="B475" s="208" t="s">
        <v>1131</v>
      </c>
      <c r="C475" s="462" t="s">
        <v>1427</v>
      </c>
      <c r="D475" s="270"/>
      <c r="E475" s="208" t="s">
        <v>1100</v>
      </c>
      <c r="F475" s="208" t="s">
        <v>772</v>
      </c>
      <c r="G475" s="208" t="s">
        <v>15735</v>
      </c>
      <c r="H475" s="463"/>
      <c r="I475" s="464" t="s">
        <v>2470</v>
      </c>
      <c r="J475" s="464" t="s">
        <v>15906</v>
      </c>
      <c r="K475" s="465"/>
      <c r="L475" s="465"/>
      <c r="M475" s="465" t="s">
        <v>15739</v>
      </c>
      <c r="N475" s="465"/>
      <c r="O475" s="465"/>
      <c r="P475" s="466"/>
      <c r="Q475" s="467" t="s">
        <v>15741</v>
      </c>
      <c r="R475" s="208" t="s">
        <v>1427</v>
      </c>
      <c r="S475" s="215" t="str">
        <f t="shared" ca="1" si="35"/>
        <v>CN</v>
      </c>
      <c r="T475" s="215" t="str">
        <f ca="1">IF(B475="","",IF(ISERROR(MATCH($J475,[1]SorP!$B$1:$B$6230,0)),"",INDIRECT("'SorP'!$A$"&amp;MATCH($J475,[1]SorP!$B$1:$B$6230,0))))</f>
        <v/>
      </c>
      <c r="U475" s="231"/>
      <c r="V475" s="262">
        <f>IF(C475="",NA(),MATCH($B475&amp;$C475,'[1]Smelter Look-up'!$J:$J,0))</f>
        <v>427</v>
      </c>
      <c r="W475" s="263"/>
      <c r="X475" s="263">
        <f t="shared" si="36"/>
        <v>0</v>
      </c>
      <c r="Y475" s="263"/>
      <c r="Z475" s="263"/>
      <c r="AB475" s="265" t="str">
        <f t="shared" si="37"/>
        <v>TinGejiu Kai Meng Industry and Trade LLC</v>
      </c>
    </row>
    <row r="476" spans="1:28" s="264" customFormat="1" ht="63.75">
      <c r="A476" s="207"/>
      <c r="B476" s="208" t="s">
        <v>1131</v>
      </c>
      <c r="C476" s="462" t="s">
        <v>1327</v>
      </c>
      <c r="D476" s="270"/>
      <c r="E476" s="208" t="s">
        <v>1100</v>
      </c>
      <c r="F476" s="208" t="s">
        <v>773</v>
      </c>
      <c r="G476" s="208" t="s">
        <v>15735</v>
      </c>
      <c r="H476" s="463" t="s">
        <v>15910</v>
      </c>
      <c r="I476" s="464" t="s">
        <v>1788</v>
      </c>
      <c r="J476" s="464" t="s">
        <v>15911</v>
      </c>
      <c r="K476" s="465" t="s">
        <v>15912</v>
      </c>
      <c r="L476" s="465" t="s">
        <v>15913</v>
      </c>
      <c r="M476" s="465" t="s">
        <v>15739</v>
      </c>
      <c r="N476" s="465" t="s">
        <v>15914</v>
      </c>
      <c r="O476" s="465" t="s">
        <v>15914</v>
      </c>
      <c r="P476" s="466" t="s">
        <v>489</v>
      </c>
      <c r="Q476" s="467" t="s">
        <v>15741</v>
      </c>
      <c r="R476" s="208" t="s">
        <v>1327</v>
      </c>
      <c r="S476" s="215" t="str">
        <f t="shared" ca="1" si="35"/>
        <v>CN</v>
      </c>
      <c r="T476" s="215" t="str">
        <f ca="1">IF(B476="","",IF(ISERROR(MATCH($J476,[1]SorP!$B$1:$B$6230,0)),"",INDIRECT("'SorP'!$A$"&amp;MATCH($J476,[1]SorP!$B$1:$B$6230,0))))</f>
        <v/>
      </c>
      <c r="U476" s="231"/>
      <c r="V476" s="262">
        <f>IF(C476="",NA(),MATCH($B476&amp;$C476,'[1]Smelter Look-up'!$J:$J,0))</f>
        <v>395</v>
      </c>
      <c r="W476" s="263"/>
      <c r="X476" s="263">
        <f t="shared" si="36"/>
        <v>0</v>
      </c>
      <c r="Y476" s="263"/>
      <c r="Z476" s="263"/>
      <c r="AB476" s="265" t="str">
        <f t="shared" si="37"/>
        <v>TinChina Tin Group Co., Ltd.</v>
      </c>
    </row>
    <row r="477" spans="1:28" s="264" customFormat="1" ht="76.5">
      <c r="A477" s="207"/>
      <c r="B477" s="208" t="s">
        <v>1131</v>
      </c>
      <c r="C477" s="462" t="s">
        <v>821</v>
      </c>
      <c r="D477" s="270"/>
      <c r="E477" s="208" t="s">
        <v>1115</v>
      </c>
      <c r="F477" s="208" t="s">
        <v>774</v>
      </c>
      <c r="G477" s="208" t="s">
        <v>15735</v>
      </c>
      <c r="H477" s="463" t="s">
        <v>15915</v>
      </c>
      <c r="I477" s="464" t="s">
        <v>1793</v>
      </c>
      <c r="J477" s="464" t="s">
        <v>8739</v>
      </c>
      <c r="K477" s="465" t="s">
        <v>15916</v>
      </c>
      <c r="L477" s="465" t="s">
        <v>15917</v>
      </c>
      <c r="M477" s="465" t="s">
        <v>15739</v>
      </c>
      <c r="N477" s="465" t="s">
        <v>15918</v>
      </c>
      <c r="O477" s="465" t="s">
        <v>15919</v>
      </c>
      <c r="P477" s="466" t="s">
        <v>489</v>
      </c>
      <c r="Q477" s="467" t="s">
        <v>15741</v>
      </c>
      <c r="R477" s="208" t="s">
        <v>821</v>
      </c>
      <c r="S477" s="215" t="str">
        <f t="shared" ca="1" si="35"/>
        <v>MY</v>
      </c>
      <c r="T477" s="215" t="str">
        <f ca="1">IF(B477="","",IF(ISERROR(MATCH($J477,[1]SorP!$B$1:$B$6230,0)),"",INDIRECT("'SorP'!$A$"&amp;MATCH($J477,[1]SorP!$B$1:$B$6230,0))))</f>
        <v>MY-01</v>
      </c>
      <c r="U477" s="231"/>
      <c r="V477" s="262">
        <f>IF(C477="",NA(),MATCH($B477&amp;$C477,'[1]Smelter Look-up'!$J:$J,0))</f>
        <v>449</v>
      </c>
      <c r="W477" s="263"/>
      <c r="X477" s="263">
        <f t="shared" si="36"/>
        <v>0</v>
      </c>
      <c r="Y477" s="263"/>
      <c r="Z477" s="263"/>
      <c r="AB477" s="265" t="str">
        <f t="shared" si="37"/>
        <v>TinMalaysia Smelting Corporation (MSC)</v>
      </c>
    </row>
    <row r="478" spans="1:28" s="264" customFormat="1" ht="51">
      <c r="A478" s="207"/>
      <c r="B478" s="208" t="s">
        <v>1131</v>
      </c>
      <c r="C478" s="462" t="s">
        <v>2163</v>
      </c>
      <c r="D478" s="270"/>
      <c r="E478" s="208" t="s">
        <v>2456</v>
      </c>
      <c r="F478" s="208" t="s">
        <v>1794</v>
      </c>
      <c r="G478" s="208" t="s">
        <v>15735</v>
      </c>
      <c r="H478" s="463" t="s">
        <v>15920</v>
      </c>
      <c r="I478" s="464" t="s">
        <v>1795</v>
      </c>
      <c r="J478" s="464" t="s">
        <v>1642</v>
      </c>
      <c r="K478" s="465" t="s">
        <v>15921</v>
      </c>
      <c r="L478" s="465" t="s">
        <v>15922</v>
      </c>
      <c r="M478" s="465" t="s">
        <v>15739</v>
      </c>
      <c r="N478" s="465" t="s">
        <v>15923</v>
      </c>
      <c r="O478" s="465" t="s">
        <v>15924</v>
      </c>
      <c r="P478" s="466" t="s">
        <v>489</v>
      </c>
      <c r="Q478" s="467" t="s">
        <v>15741</v>
      </c>
      <c r="R478" s="208" t="s">
        <v>2163</v>
      </c>
      <c r="S478" s="215" t="str">
        <f t="shared" ca="1" si="35"/>
        <v>US</v>
      </c>
      <c r="T478" s="215" t="str">
        <f ca="1">IF(B478="","",IF(ISERROR(MATCH($J478,[1]SorP!$B$1:$B$6230,0)),"",INDIRECT("'SorP'!$A$"&amp;MATCH($J478,[1]SorP!$B$1:$B$6230,0))))</f>
        <v>US-ID</v>
      </c>
      <c r="U478" s="231"/>
      <c r="V478" s="262">
        <f>IF(C478="",NA(),MATCH($B478&amp;$C478,'[1]Smelter Look-up'!$J:$J,0))</f>
        <v>453</v>
      </c>
      <c r="W478" s="263"/>
      <c r="X478" s="263">
        <f t="shared" si="36"/>
        <v>0</v>
      </c>
      <c r="Y478" s="263"/>
      <c r="Z478" s="263"/>
      <c r="AB478" s="265" t="str">
        <f t="shared" si="37"/>
        <v>TinMetallic Resources, Inc.</v>
      </c>
    </row>
    <row r="479" spans="1:28" s="264" customFormat="1" ht="51">
      <c r="A479" s="207"/>
      <c r="B479" s="208" t="s">
        <v>1131</v>
      </c>
      <c r="C479" s="462" t="s">
        <v>12509</v>
      </c>
      <c r="D479" s="270"/>
      <c r="E479" s="208" t="s">
        <v>1096</v>
      </c>
      <c r="F479" s="208" t="s">
        <v>775</v>
      </c>
      <c r="G479" s="208" t="s">
        <v>15735</v>
      </c>
      <c r="H479" s="463" t="s">
        <v>15925</v>
      </c>
      <c r="I479" s="464" t="s">
        <v>1796</v>
      </c>
      <c r="J479" s="464" t="s">
        <v>1682</v>
      </c>
      <c r="K479" s="465" t="s">
        <v>15926</v>
      </c>
      <c r="L479" s="465" t="s">
        <v>15927</v>
      </c>
      <c r="M479" s="465" t="s">
        <v>15739</v>
      </c>
      <c r="N479" s="465" t="s">
        <v>15928</v>
      </c>
      <c r="O479" s="465" t="s">
        <v>15929</v>
      </c>
      <c r="P479" s="466" t="s">
        <v>489</v>
      </c>
      <c r="Q479" s="467" t="s">
        <v>15741</v>
      </c>
      <c r="R479" s="208" t="s">
        <v>12509</v>
      </c>
      <c r="S479" s="215" t="str">
        <f t="shared" ca="1" si="35"/>
        <v>BR</v>
      </c>
      <c r="T479" s="215" t="str">
        <f ca="1">IF(B479="","",IF(ISERROR(MATCH($J479,[1]SorP!$B$1:$B$6230,0)),"",INDIRECT("'SorP'!$A$"&amp;MATCH($J479,[1]SorP!$B$1:$B$6230,0))))</f>
        <v>BR-RN</v>
      </c>
      <c r="U479" s="231"/>
      <c r="V479" s="262">
        <f>IF(C479="",NA(),MATCH($B479&amp;$C479,'[1]Smelter Look-up'!$J:$J,0))</f>
        <v>456</v>
      </c>
      <c r="W479" s="263"/>
      <c r="X479" s="263">
        <f t="shared" si="36"/>
        <v>0</v>
      </c>
      <c r="Y479" s="263"/>
      <c r="Z479" s="263"/>
      <c r="AB479" s="265" t="str">
        <f t="shared" si="37"/>
        <v>TinMineracao Taboca S.A.</v>
      </c>
    </row>
    <row r="480" spans="1:28" s="264" customFormat="1" ht="25.5">
      <c r="A480" s="207"/>
      <c r="B480" s="208" t="s">
        <v>1131</v>
      </c>
      <c r="C480" s="462" t="s">
        <v>1034</v>
      </c>
      <c r="D480" s="270"/>
      <c r="E480" s="208" t="s">
        <v>880</v>
      </c>
      <c r="F480" s="208" t="s">
        <v>776</v>
      </c>
      <c r="G480" s="208" t="s">
        <v>15735</v>
      </c>
      <c r="H480" s="463" t="s">
        <v>15930</v>
      </c>
      <c r="I480" s="464" t="s">
        <v>1798</v>
      </c>
      <c r="J480" s="464" t="s">
        <v>9194</v>
      </c>
      <c r="K480" s="465" t="s">
        <v>15931</v>
      </c>
      <c r="L480" s="465" t="s">
        <v>15932</v>
      </c>
      <c r="M480" s="465" t="s">
        <v>15739</v>
      </c>
      <c r="N480" s="465" t="s">
        <v>15933</v>
      </c>
      <c r="O480" s="465" t="s">
        <v>15934</v>
      </c>
      <c r="P480" s="466" t="s">
        <v>489</v>
      </c>
      <c r="Q480" s="467" t="s">
        <v>15741</v>
      </c>
      <c r="R480" s="208" t="s">
        <v>1034</v>
      </c>
      <c r="S480" s="215" t="str">
        <f t="shared" ca="1" si="35"/>
        <v>PE</v>
      </c>
      <c r="T480" s="215" t="str">
        <f ca="1">IF(B480="","",IF(ISERROR(MATCH($J480,[1]SorP!$B$1:$B$6230,0)),"",INDIRECT("'SorP'!$A$"&amp;MATCH($J480,[1]SorP!$B$1:$B$6230,0))))</f>
        <v>PE-AMA</v>
      </c>
      <c r="U480" s="231"/>
      <c r="V480" s="262">
        <f>IF(C480="",NA(),MATCH($B480&amp;$C480,'[1]Smelter Look-up'!$J:$J,0))</f>
        <v>460</v>
      </c>
      <c r="W480" s="263"/>
      <c r="X480" s="263">
        <f t="shared" si="36"/>
        <v>0</v>
      </c>
      <c r="Y480" s="263"/>
      <c r="Z480" s="263"/>
      <c r="AB480" s="265" t="str">
        <f t="shared" si="37"/>
        <v>TinMinsur</v>
      </c>
    </row>
    <row r="481" spans="1:28" s="264" customFormat="1" ht="76.5">
      <c r="A481" s="207"/>
      <c r="B481" s="208" t="s">
        <v>1131</v>
      </c>
      <c r="C481" s="462" t="s">
        <v>1164</v>
      </c>
      <c r="D481" s="270"/>
      <c r="E481" s="208" t="s">
        <v>1108</v>
      </c>
      <c r="F481" s="208" t="s">
        <v>777</v>
      </c>
      <c r="G481" s="208" t="s">
        <v>15735</v>
      </c>
      <c r="H481" s="463" t="s">
        <v>15935</v>
      </c>
      <c r="I481" s="464" t="s">
        <v>15689</v>
      </c>
      <c r="J481" s="464" t="s">
        <v>1558</v>
      </c>
      <c r="K481" s="465" t="s">
        <v>15936</v>
      </c>
      <c r="L481" s="465" t="s">
        <v>15937</v>
      </c>
      <c r="M481" s="465" t="s">
        <v>15739</v>
      </c>
      <c r="N481" s="465" t="s">
        <v>15740</v>
      </c>
      <c r="O481" s="465" t="s">
        <v>15740</v>
      </c>
      <c r="P481" s="466" t="s">
        <v>488</v>
      </c>
      <c r="Q481" s="467" t="s">
        <v>15741</v>
      </c>
      <c r="R481" s="208" t="s">
        <v>1164</v>
      </c>
      <c r="S481" s="215" t="str">
        <f t="shared" ref="S481:S511" ca="1" si="38">IF(B481="","",IF(ISERROR(MATCH($E481,CL,0)),"Unknown",INDIRECT("'C'!$A$"&amp;MATCH($E481,CL,0)+1)))</f>
        <v>JP</v>
      </c>
      <c r="T481" s="215" t="str">
        <f ca="1">IF(B481="","",IF(ISERROR(MATCH($J481,[1]SorP!$B$1:$B$6230,0)),"",INDIRECT("'SorP'!$A$"&amp;MATCH($J481,[1]SorP!$B$1:$B$6230,0))))</f>
        <v>JP-21</v>
      </c>
      <c r="U481" s="231"/>
      <c r="V481" s="262">
        <f>IF(C481="",NA(),MATCH($B481&amp;$C481,'[1]Smelter Look-up'!$J:$J,0))</f>
        <v>461</v>
      </c>
      <c r="W481" s="263"/>
      <c r="X481" s="263">
        <f t="shared" si="36"/>
        <v>0</v>
      </c>
      <c r="Y481" s="263"/>
      <c r="Z481" s="263"/>
      <c r="AB481" s="265" t="str">
        <f t="shared" si="37"/>
        <v>TinMitsubishi Materials Corporation</v>
      </c>
    </row>
    <row r="482" spans="1:28" s="264" customFormat="1" ht="76.5">
      <c r="A482" s="207"/>
      <c r="B482" s="208" t="s">
        <v>1131</v>
      </c>
      <c r="C482" s="462" t="s">
        <v>778</v>
      </c>
      <c r="D482" s="270"/>
      <c r="E482" s="208" t="s">
        <v>888</v>
      </c>
      <c r="F482" s="208" t="s">
        <v>779</v>
      </c>
      <c r="G482" s="208" t="s">
        <v>15735</v>
      </c>
      <c r="H482" s="463"/>
      <c r="I482" s="464" t="s">
        <v>2363</v>
      </c>
      <c r="J482" s="464" t="s">
        <v>11104</v>
      </c>
      <c r="K482" s="465"/>
      <c r="L482" s="465"/>
      <c r="M482" s="465" t="s">
        <v>15739</v>
      </c>
      <c r="N482" s="465"/>
      <c r="O482" s="465"/>
      <c r="P482" s="466"/>
      <c r="Q482" s="467" t="s">
        <v>15741</v>
      </c>
      <c r="R482" s="208" t="s">
        <v>778</v>
      </c>
      <c r="S482" s="215" t="str">
        <f t="shared" ca="1" si="38"/>
        <v>TH</v>
      </c>
      <c r="T482" s="215" t="str">
        <f ca="1">IF(B482="","",IF(ISERROR(MATCH($J482,[1]SorP!$B$1:$B$6230,0)),"",INDIRECT("'SorP'!$A$"&amp;MATCH($J482,[1]SorP!$B$1:$B$6230,0))))</f>
        <v>TH-33</v>
      </c>
      <c r="U482" s="231"/>
      <c r="V482" s="262">
        <f>IF(C482="",NA(),MATCH($B482&amp;$C482,'[1]Smelter Look-up'!$J:$J,0))</f>
        <v>468</v>
      </c>
      <c r="W482" s="263"/>
      <c r="X482" s="263">
        <f t="shared" si="36"/>
        <v>0</v>
      </c>
      <c r="Y482" s="263"/>
      <c r="Z482" s="263"/>
      <c r="AB482" s="265" t="str">
        <f t="shared" si="37"/>
        <v>TinO.M. Manufacturing (Thailand) Co., Ltd.</v>
      </c>
    </row>
    <row r="483" spans="1:28" s="264" customFormat="1" ht="63.75">
      <c r="A483" s="207"/>
      <c r="B483" s="208" t="s">
        <v>1131</v>
      </c>
      <c r="C483" s="462" t="s">
        <v>15938</v>
      </c>
      <c r="D483" s="270"/>
      <c r="E483" s="208" t="s">
        <v>2454</v>
      </c>
      <c r="F483" s="208" t="s">
        <v>780</v>
      </c>
      <c r="G483" s="208" t="s">
        <v>15735</v>
      </c>
      <c r="H483" s="463" t="s">
        <v>15939</v>
      </c>
      <c r="I483" s="464" t="s">
        <v>1781</v>
      </c>
      <c r="J483" s="464" t="s">
        <v>1781</v>
      </c>
      <c r="K483" s="465" t="s">
        <v>15940</v>
      </c>
      <c r="L483" s="465" t="s">
        <v>15941</v>
      </c>
      <c r="M483" s="465" t="s">
        <v>15739</v>
      </c>
      <c r="N483" s="465" t="s">
        <v>15899</v>
      </c>
      <c r="O483" s="465" t="s">
        <v>15900</v>
      </c>
      <c r="P483" s="466" t="s">
        <v>489</v>
      </c>
      <c r="Q483" s="467" t="s">
        <v>15741</v>
      </c>
      <c r="R483" s="208" t="s">
        <v>15668</v>
      </c>
      <c r="S483" s="215" t="str">
        <f t="shared" ca="1" si="38"/>
        <v>BO</v>
      </c>
      <c r="T483" s="215" t="str">
        <f ca="1">IF(B483="","",IF(ISERROR(MATCH($J483,[1]SorP!$B$1:$B$6230,0)),"",INDIRECT("'SorP'!$A$"&amp;MATCH($J483,[1]SorP!$B$1:$B$6230,0))))</f>
        <v>BO-L</v>
      </c>
      <c r="U483" s="231"/>
      <c r="V483" s="262" t="e">
        <f>IF(C483="",NA(),MATCH($B483&amp;$C483,'[1]Smelter Look-up'!$J:$J,0))</f>
        <v>#N/A</v>
      </c>
      <c r="W483" s="263"/>
      <c r="X483" s="263">
        <f t="shared" si="36"/>
        <v>0</v>
      </c>
      <c r="Y483" s="263"/>
      <c r="Z483" s="263"/>
      <c r="AB483" s="265" t="str">
        <f t="shared" si="37"/>
        <v>TinOperaciones Metalurgical S.A.</v>
      </c>
    </row>
    <row r="484" spans="1:28" s="264" customFormat="1" ht="51">
      <c r="A484" s="207"/>
      <c r="B484" s="208" t="s">
        <v>1131</v>
      </c>
      <c r="C484" s="462" t="s">
        <v>627</v>
      </c>
      <c r="D484" s="270"/>
      <c r="E484" s="208" t="s">
        <v>1105</v>
      </c>
      <c r="F484" s="208" t="s">
        <v>782</v>
      </c>
      <c r="G484" s="208" t="s">
        <v>15735</v>
      </c>
      <c r="H484" s="463" t="s">
        <v>15942</v>
      </c>
      <c r="I484" s="464" t="s">
        <v>1779</v>
      </c>
      <c r="J484" s="464" t="s">
        <v>12931</v>
      </c>
      <c r="K484" s="465" t="s">
        <v>15943</v>
      </c>
      <c r="L484" s="465" t="s">
        <v>15944</v>
      </c>
      <c r="M484" s="465" t="s">
        <v>15739</v>
      </c>
      <c r="N484" s="465" t="s">
        <v>15945</v>
      </c>
      <c r="O484" s="465" t="s">
        <v>15946</v>
      </c>
      <c r="P484" s="466" t="s">
        <v>489</v>
      </c>
      <c r="Q484" s="467" t="s">
        <v>15741</v>
      </c>
      <c r="R484" s="208" t="s">
        <v>627</v>
      </c>
      <c r="S484" s="215" t="str">
        <f t="shared" ca="1" si="38"/>
        <v>ID</v>
      </c>
      <c r="T484" s="215" t="str">
        <f ca="1">IF(B484="","",IF(ISERROR(MATCH($J484,[1]SorP!$B$1:$B$6230,0)),"",INDIRECT("'SorP'!$A$"&amp;MATCH($J484,[1]SorP!$B$1:$B$6230,0))))</f>
        <v>ID-PP</v>
      </c>
      <c r="U484" s="231"/>
      <c r="V484" s="262">
        <f>IF(C484="",NA(),MATCH($B484&amp;$C484,'[1]Smelter Look-up'!$J:$J,0))</f>
        <v>482</v>
      </c>
      <c r="W484" s="263"/>
      <c r="X484" s="263">
        <f t="shared" si="36"/>
        <v>0</v>
      </c>
      <c r="Y484" s="263"/>
      <c r="Z484" s="263"/>
      <c r="AB484" s="265" t="str">
        <f t="shared" si="37"/>
        <v>TinPT Mitra Stania Prima</v>
      </c>
    </row>
    <row r="485" spans="1:28" s="264" customFormat="1" ht="51">
      <c r="A485" s="207"/>
      <c r="B485" s="208" t="s">
        <v>1131</v>
      </c>
      <c r="C485" s="462" t="s">
        <v>2171</v>
      </c>
      <c r="D485" s="270"/>
      <c r="E485" s="208" t="s">
        <v>1105</v>
      </c>
      <c r="F485" s="208" t="s">
        <v>783</v>
      </c>
      <c r="G485" s="208" t="s">
        <v>15735</v>
      </c>
      <c r="H485" s="463" t="s">
        <v>15947</v>
      </c>
      <c r="I485" s="464" t="s">
        <v>1779</v>
      </c>
      <c r="J485" s="464" t="s">
        <v>12931</v>
      </c>
      <c r="K485" s="465" t="s">
        <v>15948</v>
      </c>
      <c r="L485" s="465" t="s">
        <v>15949</v>
      </c>
      <c r="M485" s="465" t="s">
        <v>15739</v>
      </c>
      <c r="N485" s="465" t="s">
        <v>15950</v>
      </c>
      <c r="O485" s="465" t="s">
        <v>15951</v>
      </c>
      <c r="P485" s="466" t="s">
        <v>489</v>
      </c>
      <c r="Q485" s="467" t="s">
        <v>15741</v>
      </c>
      <c r="R485" s="208" t="s">
        <v>2171</v>
      </c>
      <c r="S485" s="215" t="str">
        <f t="shared" ca="1" si="38"/>
        <v>ID</v>
      </c>
      <c r="T485" s="215" t="str">
        <f ca="1">IF(B485="","",IF(ISERROR(MATCH($J485,[1]SorP!$B$1:$B$6230,0)),"",INDIRECT("'SorP'!$A$"&amp;MATCH($J485,[1]SorP!$B$1:$B$6230,0))))</f>
        <v>ID-PP</v>
      </c>
      <c r="U485" s="231"/>
      <c r="V485" s="262">
        <f>IF(C485="",NA(),MATCH($B485&amp;$C485,'[1]Smelter Look-up'!$J:$J,0))</f>
        <v>487</v>
      </c>
      <c r="W485" s="263"/>
      <c r="X485" s="263">
        <f t="shared" si="36"/>
        <v>0</v>
      </c>
      <c r="Y485" s="263"/>
      <c r="Z485" s="263"/>
      <c r="AB485" s="265" t="str">
        <f t="shared" si="37"/>
        <v>TinPT Refined Bangka Tin</v>
      </c>
    </row>
    <row r="486" spans="1:28" s="264" customFormat="1" ht="63.75">
      <c r="A486" s="207"/>
      <c r="B486" s="208" t="s">
        <v>1131</v>
      </c>
      <c r="C486" s="462" t="s">
        <v>15952</v>
      </c>
      <c r="D486" s="270"/>
      <c r="E486" s="208" t="s">
        <v>1105</v>
      </c>
      <c r="F486" s="208" t="s">
        <v>804</v>
      </c>
      <c r="G486" s="208" t="s">
        <v>15735</v>
      </c>
      <c r="H486" s="463" t="s">
        <v>15953</v>
      </c>
      <c r="I486" s="464" t="s">
        <v>1805</v>
      </c>
      <c r="J486" s="464" t="s">
        <v>6100</v>
      </c>
      <c r="K486" s="465" t="s">
        <v>15954</v>
      </c>
      <c r="L486" s="465" t="s">
        <v>15955</v>
      </c>
      <c r="M486" s="465" t="s">
        <v>15739</v>
      </c>
      <c r="N486" s="465" t="s">
        <v>15956</v>
      </c>
      <c r="O486" s="465" t="s">
        <v>15841</v>
      </c>
      <c r="P486" s="466" t="s">
        <v>489</v>
      </c>
      <c r="Q486" s="467" t="s">
        <v>15741</v>
      </c>
      <c r="R486" s="208" t="s">
        <v>15668</v>
      </c>
      <c r="S486" s="215" t="str">
        <f t="shared" ca="1" si="38"/>
        <v>ID</v>
      </c>
      <c r="T486" s="215" t="str">
        <f ca="1">IF(B486="","",IF(ISERROR(MATCH($J486,[1]SorP!$B$1:$B$6230,0)),"",INDIRECT("'SorP'!$A$"&amp;MATCH($J486,[1]SorP!$B$1:$B$6230,0))))</f>
        <v>ID-SN</v>
      </c>
      <c r="U486" s="231"/>
      <c r="V486" s="262" t="e">
        <f>IF(C486="",NA(),MATCH($B486&amp;$C486,'[1]Smelter Look-up'!$J:$J,0))</f>
        <v>#N/A</v>
      </c>
      <c r="W486" s="263"/>
      <c r="X486" s="263">
        <f t="shared" si="36"/>
        <v>0</v>
      </c>
      <c r="Y486" s="263"/>
      <c r="Z486" s="263"/>
      <c r="AB486" s="265" t="str">
        <f t="shared" si="37"/>
        <v>TinPT Timah (Persero) Tbk Kundur</v>
      </c>
    </row>
    <row r="487" spans="1:28" s="264" customFormat="1" ht="63.75">
      <c r="A487" s="207"/>
      <c r="B487" s="208" t="s">
        <v>1131</v>
      </c>
      <c r="C487" s="462" t="s">
        <v>15957</v>
      </c>
      <c r="D487" s="270"/>
      <c r="E487" s="208" t="s">
        <v>1105</v>
      </c>
      <c r="F487" s="208" t="s">
        <v>784</v>
      </c>
      <c r="G487" s="208" t="s">
        <v>15735</v>
      </c>
      <c r="H487" s="463" t="s">
        <v>15958</v>
      </c>
      <c r="I487" s="464" t="s">
        <v>1807</v>
      </c>
      <c r="J487" s="464" t="s">
        <v>12931</v>
      </c>
      <c r="K487" s="465" t="s">
        <v>15907</v>
      </c>
      <c r="L487" s="465" t="s">
        <v>15959</v>
      </c>
      <c r="M487" s="465" t="s">
        <v>15739</v>
      </c>
      <c r="N487" s="465" t="s">
        <v>15960</v>
      </c>
      <c r="O487" s="465" t="s">
        <v>15961</v>
      </c>
      <c r="P487" s="466" t="s">
        <v>489</v>
      </c>
      <c r="Q487" s="467" t="s">
        <v>15741</v>
      </c>
      <c r="R487" s="208" t="s">
        <v>15668</v>
      </c>
      <c r="S487" s="215" t="str">
        <f t="shared" ca="1" si="38"/>
        <v>ID</v>
      </c>
      <c r="T487" s="215" t="str">
        <f ca="1">IF(B487="","",IF(ISERROR(MATCH($J487,[1]SorP!$B$1:$B$6230,0)),"",INDIRECT("'SorP'!$A$"&amp;MATCH($J487,[1]SorP!$B$1:$B$6230,0))))</f>
        <v>ID-PP</v>
      </c>
      <c r="U487" s="231"/>
      <c r="V487" s="262" t="e">
        <f>IF(C487="",NA(),MATCH($B487&amp;$C487,'[1]Smelter Look-up'!$J:$J,0))</f>
        <v>#N/A</v>
      </c>
      <c r="W487" s="263"/>
      <c r="X487" s="263">
        <f t="shared" si="36"/>
        <v>0</v>
      </c>
      <c r="Y487" s="263"/>
      <c r="Z487" s="263"/>
      <c r="AB487" s="265" t="str">
        <f t="shared" si="37"/>
        <v>TinPT Timah (Persero) Tbk Mentok</v>
      </c>
    </row>
    <row r="488" spans="1:28" s="264" customFormat="1" ht="25.5">
      <c r="A488" s="207"/>
      <c r="B488" s="208" t="s">
        <v>1131</v>
      </c>
      <c r="C488" s="462" t="s">
        <v>785</v>
      </c>
      <c r="D488" s="270"/>
      <c r="E488" s="208" t="s">
        <v>2455</v>
      </c>
      <c r="F488" s="208" t="s">
        <v>786</v>
      </c>
      <c r="G488" s="208" t="s">
        <v>15735</v>
      </c>
      <c r="H488" s="463"/>
      <c r="I488" s="464" t="s">
        <v>15962</v>
      </c>
      <c r="J488" s="464" t="s">
        <v>15832</v>
      </c>
      <c r="K488" s="465" t="s">
        <v>15747</v>
      </c>
      <c r="L488" s="465"/>
      <c r="M488" s="465" t="s">
        <v>15739</v>
      </c>
      <c r="N488" s="465" t="s">
        <v>15747</v>
      </c>
      <c r="O488" s="465" t="s">
        <v>15747</v>
      </c>
      <c r="P488" s="466"/>
      <c r="Q488" s="467" t="s">
        <v>15741</v>
      </c>
      <c r="R488" s="208" t="s">
        <v>785</v>
      </c>
      <c r="S488" s="215" t="str">
        <f t="shared" ca="1" si="38"/>
        <v>TW</v>
      </c>
      <c r="T488" s="215" t="str">
        <f ca="1">IF(B488="","",IF(ISERROR(MATCH($J488,[1]SorP!$B$1:$B$6230,0)),"",INDIRECT("'SorP'!$A$"&amp;MATCH($J488,[1]SorP!$B$1:$B$6230,0))))</f>
        <v/>
      </c>
      <c r="U488" s="231"/>
      <c r="V488" s="262">
        <f>IF(C488="",NA(),MATCH($B488&amp;$C488,'[1]Smelter Look-up'!$J:$J,0))</f>
        <v>497</v>
      </c>
      <c r="W488" s="263"/>
      <c r="X488" s="263">
        <f t="shared" si="36"/>
        <v>0</v>
      </c>
      <c r="Y488" s="263"/>
      <c r="Z488" s="263"/>
      <c r="AB488" s="265" t="str">
        <f t="shared" si="37"/>
        <v>TinRui Da Hung</v>
      </c>
    </row>
    <row r="489" spans="1:28" s="264" customFormat="1" ht="38.25">
      <c r="A489" s="207"/>
      <c r="B489" s="208" t="s">
        <v>1131</v>
      </c>
      <c r="C489" s="462" t="s">
        <v>2176</v>
      </c>
      <c r="D489" s="270"/>
      <c r="E489" s="208" t="s">
        <v>1096</v>
      </c>
      <c r="F489" s="208" t="s">
        <v>787</v>
      </c>
      <c r="G489" s="208" t="s">
        <v>15735</v>
      </c>
      <c r="H489" s="463"/>
      <c r="I489" s="464" t="s">
        <v>1808</v>
      </c>
      <c r="J489" s="464" t="s">
        <v>1682</v>
      </c>
      <c r="K489" s="465"/>
      <c r="L489" s="465"/>
      <c r="M489" s="465" t="s">
        <v>15739</v>
      </c>
      <c r="N489" s="465"/>
      <c r="O489" s="465"/>
      <c r="P489" s="466"/>
      <c r="Q489" s="467" t="s">
        <v>15741</v>
      </c>
      <c r="R489" s="208" t="s">
        <v>2176</v>
      </c>
      <c r="S489" s="215" t="str">
        <f t="shared" ca="1" si="38"/>
        <v>BR</v>
      </c>
      <c r="T489" s="215" t="str">
        <f ca="1">IF(B489="","",IF(ISERROR(MATCH($J489,[1]SorP!$B$1:$B$6230,0)),"",INDIRECT("'SorP'!$A$"&amp;MATCH($J489,[1]SorP!$B$1:$B$6230,0))))</f>
        <v>BR-RN</v>
      </c>
      <c r="U489" s="231"/>
      <c r="V489" s="262">
        <f>IF(C489="",NA(),MATCH($B489&amp;$C489,'[1]Smelter Look-up'!$J:$J,0))</f>
        <v>499</v>
      </c>
      <c r="W489" s="263"/>
      <c r="X489" s="263">
        <f t="shared" si="36"/>
        <v>0</v>
      </c>
      <c r="Y489" s="263"/>
      <c r="Z489" s="263"/>
      <c r="AB489" s="265" t="str">
        <f t="shared" si="37"/>
        <v>TinSoft Metais Ltda.</v>
      </c>
    </row>
    <row r="490" spans="1:28" s="264" customFormat="1" ht="25.5">
      <c r="A490" s="207"/>
      <c r="B490" s="208" t="s">
        <v>1131</v>
      </c>
      <c r="C490" s="462" t="s">
        <v>1031</v>
      </c>
      <c r="D490" s="270"/>
      <c r="E490" s="208" t="s">
        <v>888</v>
      </c>
      <c r="F490" s="208" t="s">
        <v>788</v>
      </c>
      <c r="G490" s="208" t="s">
        <v>15735</v>
      </c>
      <c r="H490" s="463" t="s">
        <v>15963</v>
      </c>
      <c r="I490" s="464" t="s">
        <v>1809</v>
      </c>
      <c r="J490" s="464" t="s">
        <v>1810</v>
      </c>
      <c r="K490" s="465" t="s">
        <v>15964</v>
      </c>
      <c r="L490" s="465" t="s">
        <v>15965</v>
      </c>
      <c r="M490" s="465" t="s">
        <v>15739</v>
      </c>
      <c r="N490" s="465" t="s">
        <v>15966</v>
      </c>
      <c r="O490" s="465" t="s">
        <v>15966</v>
      </c>
      <c r="P490" s="466" t="s">
        <v>489</v>
      </c>
      <c r="Q490" s="467" t="s">
        <v>15741</v>
      </c>
      <c r="R490" s="208" t="s">
        <v>1031</v>
      </c>
      <c r="S490" s="215" t="str">
        <f t="shared" ca="1" si="38"/>
        <v>TH</v>
      </c>
      <c r="T490" s="215" t="str">
        <f ca="1">IF(B490="","",IF(ISERROR(MATCH($J490,[1]SorP!$B$1:$B$6230,0)),"",INDIRECT("'SorP'!$A$"&amp;MATCH($J490,[1]SorP!$B$1:$B$6230,0))))</f>
        <v>TH-55</v>
      </c>
      <c r="U490" s="231"/>
      <c r="V490" s="262">
        <f>IF(C490="",NA(),MATCH($B490&amp;$C490,'[1]Smelter Look-up'!$J:$J,0))</f>
        <v>504</v>
      </c>
      <c r="W490" s="263"/>
      <c r="X490" s="263">
        <f t="shared" si="36"/>
        <v>0</v>
      </c>
      <c r="Y490" s="263"/>
      <c r="Z490" s="263"/>
      <c r="AB490" s="265" t="str">
        <f t="shared" si="37"/>
        <v>TinThaisarco</v>
      </c>
    </row>
    <row r="491" spans="1:28" s="264" customFormat="1" ht="76.5">
      <c r="A491" s="207"/>
      <c r="B491" s="208" t="s">
        <v>1131</v>
      </c>
      <c r="C491" s="462" t="s">
        <v>2556</v>
      </c>
      <c r="D491" s="270"/>
      <c r="E491" s="208" t="s">
        <v>1096</v>
      </c>
      <c r="F491" s="208" t="s">
        <v>789</v>
      </c>
      <c r="G491" s="208" t="s">
        <v>15735</v>
      </c>
      <c r="H491" s="463" t="s">
        <v>15967</v>
      </c>
      <c r="I491" s="464" t="s">
        <v>1778</v>
      </c>
      <c r="J491" s="464" t="s">
        <v>1782</v>
      </c>
      <c r="K491" s="465" t="s">
        <v>15968</v>
      </c>
      <c r="L491" s="465" t="s">
        <v>15969</v>
      </c>
      <c r="M491" s="465" t="s">
        <v>15739</v>
      </c>
      <c r="N491" s="465" t="s">
        <v>15970</v>
      </c>
      <c r="O491" s="465" t="s">
        <v>15971</v>
      </c>
      <c r="P491" s="466" t="s">
        <v>489</v>
      </c>
      <c r="Q491" s="467" t="s">
        <v>15741</v>
      </c>
      <c r="R491" s="208" t="s">
        <v>2556</v>
      </c>
      <c r="S491" s="215" t="str">
        <f t="shared" ca="1" si="38"/>
        <v>BR</v>
      </c>
      <c r="T491" s="215" t="str">
        <f ca="1">IF(B491="","",IF(ISERROR(MATCH($J491,[1]SorP!$B$1:$B$6230,0)),"",INDIRECT("'SorP'!$A$"&amp;MATCH($J491,[1]SorP!$B$1:$B$6230,0))))</f>
        <v>BR-PR</v>
      </c>
      <c r="U491" s="231"/>
      <c r="V491" s="262">
        <f>IF(C491="",NA(),MATCH($B491&amp;$C491,'[1]Smelter Look-up'!$J:$J,0))</f>
        <v>512</v>
      </c>
      <c r="W491" s="263"/>
      <c r="X491" s="263">
        <f t="shared" si="36"/>
        <v>0</v>
      </c>
      <c r="Y491" s="263"/>
      <c r="Z491" s="263"/>
      <c r="AB491" s="265" t="str">
        <f t="shared" si="37"/>
        <v>TinWhite Solder Metalurgia e Mineracao Ltda.</v>
      </c>
    </row>
    <row r="492" spans="1:28" s="264" customFormat="1" ht="102">
      <c r="A492" s="207"/>
      <c r="B492" s="208" t="s">
        <v>1131</v>
      </c>
      <c r="C492" s="462" t="s">
        <v>2181</v>
      </c>
      <c r="D492" s="270"/>
      <c r="E492" s="208" t="s">
        <v>1100</v>
      </c>
      <c r="F492" s="208" t="s">
        <v>790</v>
      </c>
      <c r="G492" s="208" t="s">
        <v>15735</v>
      </c>
      <c r="H492" s="463"/>
      <c r="I492" s="464" t="s">
        <v>2470</v>
      </c>
      <c r="J492" s="464" t="s">
        <v>15906</v>
      </c>
      <c r="K492" s="465"/>
      <c r="L492" s="465"/>
      <c r="M492" s="465" t="s">
        <v>15739</v>
      </c>
      <c r="N492" s="465"/>
      <c r="O492" s="465"/>
      <c r="P492" s="466"/>
      <c r="Q492" s="467" t="s">
        <v>15741</v>
      </c>
      <c r="R492" s="208" t="s">
        <v>2181</v>
      </c>
      <c r="S492" s="215" t="str">
        <f t="shared" ca="1" si="38"/>
        <v>CN</v>
      </c>
      <c r="T492" s="215" t="str">
        <f ca="1">IF(B492="","",IF(ISERROR(MATCH($J492,[1]SorP!$B$1:$B$6230,0)),"",INDIRECT("'SorP'!$A$"&amp;MATCH($J492,[1]SorP!$B$1:$B$6230,0))))</f>
        <v/>
      </c>
      <c r="U492" s="231"/>
      <c r="V492" s="262">
        <f>IF(C492="",NA(),MATCH($B492&amp;$C492,'[1]Smelter Look-up'!$J:$J,0))</f>
        <v>520</v>
      </c>
      <c r="W492" s="263"/>
      <c r="X492" s="263">
        <f t="shared" si="36"/>
        <v>0</v>
      </c>
      <c r="Y492" s="263"/>
      <c r="Z492" s="263"/>
      <c r="AB492" s="265" t="str">
        <f t="shared" si="37"/>
        <v>TinYunnan Chengfeng Non-ferrous Metals Co., Ltd.</v>
      </c>
    </row>
    <row r="493" spans="1:28" s="264" customFormat="1" ht="76.5">
      <c r="A493" s="207"/>
      <c r="B493" s="208" t="s">
        <v>1131</v>
      </c>
      <c r="C493" s="462" t="s">
        <v>2182</v>
      </c>
      <c r="D493" s="270"/>
      <c r="E493" s="208" t="s">
        <v>1096</v>
      </c>
      <c r="F493" s="208" t="s">
        <v>139</v>
      </c>
      <c r="G493" s="208" t="s">
        <v>15735</v>
      </c>
      <c r="H493" s="463" t="s">
        <v>15972</v>
      </c>
      <c r="I493" s="464" t="s">
        <v>1731</v>
      </c>
      <c r="J493" s="464" t="s">
        <v>1554</v>
      </c>
      <c r="K493" s="465"/>
      <c r="L493" s="465"/>
      <c r="M493" s="465" t="s">
        <v>15739</v>
      </c>
      <c r="N493" s="465"/>
      <c r="O493" s="465"/>
      <c r="P493" s="466"/>
      <c r="Q493" s="467" t="s">
        <v>15741</v>
      </c>
      <c r="R493" s="208" t="s">
        <v>2182</v>
      </c>
      <c r="S493" s="215" t="str">
        <f t="shared" ca="1" si="38"/>
        <v>BR</v>
      </c>
      <c r="T493" s="215" t="str">
        <f ca="1">IF(B493="","",IF(ISERROR(MATCH($J493,[1]SorP!$B$1:$B$6230,0)),"",INDIRECT("'SorP'!$A$"&amp;MATCH($J493,[1]SorP!$B$1:$B$6230,0))))</f>
        <v>BR-CE</v>
      </c>
      <c r="U493" s="231"/>
      <c r="V493" s="262">
        <f>IF(C493="",NA(),MATCH($B493&amp;$C493,'[1]Smelter Look-up'!$J:$J,0))</f>
        <v>448</v>
      </c>
      <c r="W493" s="263"/>
      <c r="X493" s="263">
        <f t="shared" si="36"/>
        <v>0</v>
      </c>
      <c r="Y493" s="263"/>
      <c r="Z493" s="263"/>
      <c r="AB493" s="265" t="str">
        <f t="shared" si="37"/>
        <v>TinMagnu's Minerais Metais e Ligas Ltda.</v>
      </c>
    </row>
    <row r="494" spans="1:28" s="264" customFormat="1" ht="51">
      <c r="A494" s="207"/>
      <c r="B494" s="208" t="s">
        <v>1131</v>
      </c>
      <c r="C494" s="462" t="s">
        <v>2362</v>
      </c>
      <c r="D494" s="270"/>
      <c r="E494" s="208" t="s">
        <v>1096</v>
      </c>
      <c r="F494" s="208" t="s">
        <v>1326</v>
      </c>
      <c r="G494" s="208" t="s">
        <v>15735</v>
      </c>
      <c r="H494" s="463"/>
      <c r="I494" s="464" t="s">
        <v>1778</v>
      </c>
      <c r="J494" s="464" t="s">
        <v>1782</v>
      </c>
      <c r="K494" s="465"/>
      <c r="L494" s="465"/>
      <c r="M494" s="465" t="s">
        <v>15739</v>
      </c>
      <c r="N494" s="465"/>
      <c r="O494" s="465"/>
      <c r="P494" s="466"/>
      <c r="Q494" s="467" t="s">
        <v>15741</v>
      </c>
      <c r="R494" s="208" t="s">
        <v>2362</v>
      </c>
      <c r="S494" s="215" t="str">
        <f t="shared" ca="1" si="38"/>
        <v>BR</v>
      </c>
      <c r="T494" s="215" t="str">
        <f ca="1">IF(B494="","",IF(ISERROR(MATCH($J494,[1]SorP!$B$1:$B$6230,0)),"",INDIRECT("'SorP'!$A$"&amp;MATCH($J494,[1]SorP!$B$1:$B$6230,0))))</f>
        <v>BR-PR</v>
      </c>
      <c r="U494" s="231"/>
      <c r="V494" s="262">
        <f>IF(C494="",NA(),MATCH($B494&amp;$C494,'[1]Smelter Look-up'!$J:$J,0))</f>
        <v>450</v>
      </c>
      <c r="W494" s="263"/>
      <c r="X494" s="263">
        <f t="shared" si="36"/>
        <v>0</v>
      </c>
      <c r="Y494" s="263"/>
      <c r="Z494" s="263"/>
      <c r="AB494" s="265" t="str">
        <f t="shared" si="37"/>
        <v>TinMelt Metais e Ligas S.A.</v>
      </c>
    </row>
    <row r="495" spans="1:28" s="264" customFormat="1" ht="63.75">
      <c r="A495" s="207"/>
      <c r="B495" s="208" t="s">
        <v>1131</v>
      </c>
      <c r="C495" s="462" t="s">
        <v>1401</v>
      </c>
      <c r="D495" s="270"/>
      <c r="E495" s="208" t="s">
        <v>881</v>
      </c>
      <c r="F495" s="208" t="s">
        <v>1402</v>
      </c>
      <c r="G495" s="208" t="s">
        <v>15735</v>
      </c>
      <c r="H495" s="463"/>
      <c r="I495" s="464" t="s">
        <v>13022</v>
      </c>
      <c r="J495" s="464" t="s">
        <v>9530</v>
      </c>
      <c r="K495" s="465"/>
      <c r="L495" s="465"/>
      <c r="M495" s="465" t="s">
        <v>15739</v>
      </c>
      <c r="N495" s="465"/>
      <c r="O495" s="465"/>
      <c r="P495" s="466" t="s">
        <v>489</v>
      </c>
      <c r="Q495" s="467" t="s">
        <v>15741</v>
      </c>
      <c r="R495" s="208" t="s">
        <v>1401</v>
      </c>
      <c r="S495" s="215" t="str">
        <f t="shared" ca="1" si="38"/>
        <v>PH</v>
      </c>
      <c r="T495" s="215" t="str">
        <f ca="1">IF(B495="","",IF(ISERROR(MATCH($J495,[1]SorP!$B$1:$B$6230,0)),"",INDIRECT("'SorP'!$A$"&amp;MATCH($J495,[1]SorP!$B$1:$B$6230,0))))</f>
        <v>PH-QUE</v>
      </c>
      <c r="U495" s="231"/>
      <c r="V495" s="262">
        <f>IF(C495="",NA(),MATCH($B495&amp;$C495,'[1]Smelter Look-up'!$J:$J,0))</f>
        <v>469</v>
      </c>
      <c r="W495" s="263"/>
      <c r="X495" s="263">
        <f t="shared" si="36"/>
        <v>0</v>
      </c>
      <c r="Y495" s="263"/>
      <c r="Z495" s="263"/>
      <c r="AB495" s="265" t="str">
        <f t="shared" si="37"/>
        <v>TinO.M. Manufacturing Philippines, Inc.</v>
      </c>
    </row>
    <row r="496" spans="1:28" s="264" customFormat="1" ht="76.5">
      <c r="A496" s="207"/>
      <c r="B496" s="208" t="s">
        <v>1131</v>
      </c>
      <c r="C496" s="462" t="s">
        <v>12513</v>
      </c>
      <c r="D496" s="270"/>
      <c r="E496" s="208" t="s">
        <v>1096</v>
      </c>
      <c r="F496" s="208" t="s">
        <v>1828</v>
      </c>
      <c r="G496" s="208" t="s">
        <v>15735</v>
      </c>
      <c r="H496" s="463"/>
      <c r="I496" s="464" t="s">
        <v>1731</v>
      </c>
      <c r="J496" s="464" t="s">
        <v>1770</v>
      </c>
      <c r="K496" s="465"/>
      <c r="L496" s="465"/>
      <c r="M496" s="465" t="s">
        <v>15739</v>
      </c>
      <c r="N496" s="465"/>
      <c r="O496" s="465"/>
      <c r="P496" s="466"/>
      <c r="Q496" s="467" t="s">
        <v>15741</v>
      </c>
      <c r="R496" s="208" t="s">
        <v>12513</v>
      </c>
      <c r="S496" s="215" t="str">
        <f t="shared" ca="1" si="38"/>
        <v>BR</v>
      </c>
      <c r="T496" s="215" t="str">
        <f ca="1">IF(B496="","",IF(ISERROR(MATCH($J496,[1]SorP!$B$1:$B$6230,0)),"",INDIRECT("'SorP'!$A$"&amp;MATCH($J496,[1]SorP!$B$1:$B$6230,0))))</f>
        <v>BR-CE</v>
      </c>
      <c r="U496" s="231"/>
      <c r="V496" s="262">
        <f>IF(C496="",NA(),MATCH($B496&amp;$C496,'[1]Smelter Look-up'!$J:$J,0))</f>
        <v>495</v>
      </c>
      <c r="W496" s="263"/>
      <c r="X496" s="263">
        <f t="shared" si="36"/>
        <v>0</v>
      </c>
      <c r="Y496" s="263"/>
      <c r="Z496" s="263"/>
      <c r="AB496" s="265" t="str">
        <f t="shared" si="37"/>
        <v>TinResind Industria e Comercio Ltda.</v>
      </c>
    </row>
    <row r="497" spans="1:28" s="264" customFormat="1" ht="51">
      <c r="A497" s="207"/>
      <c r="B497" s="208" t="s">
        <v>1131</v>
      </c>
      <c r="C497" s="462" t="s">
        <v>13012</v>
      </c>
      <c r="D497" s="270"/>
      <c r="E497" s="208" t="s">
        <v>1095</v>
      </c>
      <c r="F497" s="208" t="s">
        <v>1829</v>
      </c>
      <c r="G497" s="208" t="s">
        <v>15735</v>
      </c>
      <c r="H497" s="463" t="s">
        <v>15973</v>
      </c>
      <c r="I497" s="464" t="s">
        <v>1830</v>
      </c>
      <c r="J497" s="464" t="s">
        <v>3177</v>
      </c>
      <c r="K497" s="465" t="s">
        <v>15974</v>
      </c>
      <c r="L497" s="465" t="s">
        <v>15975</v>
      </c>
      <c r="M497" s="465" t="s">
        <v>15739</v>
      </c>
      <c r="N497" s="465" t="s">
        <v>15976</v>
      </c>
      <c r="O497" s="465" t="s">
        <v>15924</v>
      </c>
      <c r="P497" s="466" t="s">
        <v>488</v>
      </c>
      <c r="Q497" s="467" t="s">
        <v>15741</v>
      </c>
      <c r="R497" s="208" t="s">
        <v>13012</v>
      </c>
      <c r="S497" s="215" t="str">
        <f t="shared" ca="1" si="38"/>
        <v>BE</v>
      </c>
      <c r="T497" s="215" t="str">
        <f ca="1">IF(B497="","",IF(ISERROR(MATCH($J497,[1]SorP!$B$1:$B$6230,0)),"",INDIRECT("'SorP'!$A$"&amp;MATCH($J497,[1]SorP!$B$1:$B$6230,0))))</f>
        <v>BE-WLG</v>
      </c>
      <c r="U497" s="231"/>
      <c r="V497" s="262">
        <f>IF(C497="",NA(),MATCH($B497&amp;$C497,'[1]Smelter Look-up'!$J:$J,0))</f>
        <v>454</v>
      </c>
      <c r="W497" s="263"/>
      <c r="X497" s="263">
        <f t="shared" si="36"/>
        <v>0</v>
      </c>
      <c r="Y497" s="263"/>
      <c r="Z497" s="263"/>
      <c r="AB497" s="265" t="str">
        <f t="shared" si="37"/>
        <v>TinMetallo Belgium N.V.</v>
      </c>
    </row>
    <row r="498" spans="1:28" s="264" customFormat="1" ht="38.25">
      <c r="A498" s="207"/>
      <c r="B498" s="208" t="s">
        <v>1131</v>
      </c>
      <c r="C498" s="462" t="s">
        <v>13013</v>
      </c>
      <c r="D498" s="270"/>
      <c r="E498" s="208" t="s">
        <v>1102</v>
      </c>
      <c r="F498" s="208" t="s">
        <v>1831</v>
      </c>
      <c r="G498" s="208" t="s">
        <v>15735</v>
      </c>
      <c r="H498" s="463"/>
      <c r="I498" s="464" t="s">
        <v>1832</v>
      </c>
      <c r="J498" s="464" t="s">
        <v>12491</v>
      </c>
      <c r="K498" s="465"/>
      <c r="L498" s="465"/>
      <c r="M498" s="465" t="s">
        <v>15739</v>
      </c>
      <c r="N498" s="465"/>
      <c r="O498" s="465"/>
      <c r="P498" s="466"/>
      <c r="Q498" s="467" t="s">
        <v>15741</v>
      </c>
      <c r="R498" s="208" t="s">
        <v>13013</v>
      </c>
      <c r="S498" s="215" t="str">
        <f t="shared" ca="1" si="38"/>
        <v>ES</v>
      </c>
      <c r="T498" s="215" t="str">
        <f ca="1">IF(B498="","",IF(ISERROR(MATCH($J498,[1]SorP!$B$1:$B$6230,0)),"",INDIRECT("'SorP'!$A$"&amp;MATCH($J498,[1]SorP!$B$1:$B$6230,0))))</f>
        <v>ES-TE</v>
      </c>
      <c r="U498" s="231"/>
      <c r="V498" s="262">
        <f>IF(C498="",NA(),MATCH($B498&amp;$C498,'[1]Smelter Look-up'!$J:$J,0))</f>
        <v>455</v>
      </c>
      <c r="W498" s="263"/>
      <c r="X498" s="263">
        <f t="shared" si="36"/>
        <v>0</v>
      </c>
      <c r="Y498" s="263"/>
      <c r="Z498" s="263"/>
      <c r="AB498" s="265" t="str">
        <f t="shared" si="37"/>
        <v>TinMetallo Spain S.L.U.</v>
      </c>
    </row>
    <row r="499" spans="1:28" s="264" customFormat="1" ht="76.5">
      <c r="A499" s="207"/>
      <c r="B499" s="208" t="s">
        <v>1133</v>
      </c>
      <c r="C499" s="462" t="s">
        <v>1833</v>
      </c>
      <c r="D499" s="270"/>
      <c r="E499" s="208" t="s">
        <v>1108</v>
      </c>
      <c r="F499" s="208" t="s">
        <v>792</v>
      </c>
      <c r="G499" s="208" t="s">
        <v>15735</v>
      </c>
      <c r="H499" s="463"/>
      <c r="I499" s="464" t="s">
        <v>2146</v>
      </c>
      <c r="J499" s="464" t="s">
        <v>2147</v>
      </c>
      <c r="K499" s="465" t="s">
        <v>15747</v>
      </c>
      <c r="L499" s="465"/>
      <c r="M499" s="465" t="s">
        <v>15739</v>
      </c>
      <c r="N499" s="465" t="s">
        <v>15747</v>
      </c>
      <c r="O499" s="465" t="s">
        <v>15747</v>
      </c>
      <c r="P499" s="466"/>
      <c r="Q499" s="467" t="s">
        <v>15741</v>
      </c>
      <c r="R499" s="208" t="s">
        <v>13893</v>
      </c>
      <c r="S499" s="215" t="str">
        <f t="shared" ca="1" si="38"/>
        <v>JP</v>
      </c>
      <c r="T499" s="215" t="str">
        <f ca="1">IF(B499="","",IF(ISERROR(MATCH($J499,[1]SorP!$B$1:$B$6230,0)),"",INDIRECT("'SorP'!$A$"&amp;MATCH($J499,[1]SorP!$B$1:$B$6230,0))))</f>
        <v>JP-09</v>
      </c>
      <c r="U499" s="231"/>
      <c r="V499" s="262">
        <f>IF(C499="",NA(),MATCH($B499&amp;$C499,'[1]Smelter Look-up'!$J:$J,0))</f>
        <v>534</v>
      </c>
      <c r="W499" s="263"/>
      <c r="X499" s="263">
        <f t="shared" si="36"/>
        <v>0</v>
      </c>
      <c r="Y499" s="263"/>
      <c r="Z499" s="263"/>
      <c r="AB499" s="265" t="str">
        <f t="shared" si="37"/>
        <v>TungstenA.L.M.T. TUNGSTEN Corp.</v>
      </c>
    </row>
    <row r="500" spans="1:28" s="264" customFormat="1" ht="63.75">
      <c r="A500" s="207"/>
      <c r="B500" s="208" t="s">
        <v>1133</v>
      </c>
      <c r="C500" s="462" t="s">
        <v>148</v>
      </c>
      <c r="D500" s="270"/>
      <c r="E500" s="208" t="s">
        <v>2456</v>
      </c>
      <c r="F500" s="208" t="s">
        <v>793</v>
      </c>
      <c r="G500" s="208" t="s">
        <v>15735</v>
      </c>
      <c r="H500" s="463"/>
      <c r="I500" s="464" t="s">
        <v>1836</v>
      </c>
      <c r="J500" s="464" t="s">
        <v>1837</v>
      </c>
      <c r="K500" s="465" t="s">
        <v>15747</v>
      </c>
      <c r="L500" s="465"/>
      <c r="M500" s="465" t="s">
        <v>15739</v>
      </c>
      <c r="N500" s="465" t="s">
        <v>15747</v>
      </c>
      <c r="O500" s="465" t="s">
        <v>15747</v>
      </c>
      <c r="P500" s="466"/>
      <c r="Q500" s="467" t="s">
        <v>15741</v>
      </c>
      <c r="R500" s="208" t="s">
        <v>148</v>
      </c>
      <c r="S500" s="215" t="str">
        <f t="shared" ca="1" si="38"/>
        <v>US</v>
      </c>
      <c r="T500" s="215" t="str">
        <f ca="1">IF(B500="","",IF(ISERROR(MATCH($J500,[1]SorP!$B$1:$B$6230,0)),"",INDIRECT("'SorP'!$A$"&amp;MATCH($J500,[1]SorP!$B$1:$B$6230,0))))</f>
        <v>US-AK</v>
      </c>
      <c r="U500" s="231"/>
      <c r="V500" s="262">
        <f>IF(C500="",NA(),MATCH($B500&amp;$C500,'[1]Smelter Look-up'!$J:$J,0))</f>
        <v>583</v>
      </c>
      <c r="W500" s="263"/>
      <c r="X500" s="263">
        <f t="shared" si="36"/>
        <v>0</v>
      </c>
      <c r="Y500" s="263"/>
      <c r="Z500" s="263"/>
      <c r="AB500" s="265" t="str">
        <f t="shared" si="37"/>
        <v>TungstenKennametal Huntsville</v>
      </c>
    </row>
    <row r="501" spans="1:28" s="264" customFormat="1" ht="89.25">
      <c r="A501" s="207"/>
      <c r="B501" s="208" t="s">
        <v>1133</v>
      </c>
      <c r="C501" s="462" t="s">
        <v>1380</v>
      </c>
      <c r="D501" s="270"/>
      <c r="E501" s="208" t="s">
        <v>1100</v>
      </c>
      <c r="F501" s="208" t="s">
        <v>794</v>
      </c>
      <c r="G501" s="208" t="s">
        <v>15735</v>
      </c>
      <c r="H501" s="463" t="s">
        <v>15977</v>
      </c>
      <c r="I501" s="464" t="s">
        <v>1838</v>
      </c>
      <c r="J501" s="464" t="s">
        <v>15243</v>
      </c>
      <c r="K501" s="465" t="s">
        <v>15978</v>
      </c>
      <c r="L501" s="465" t="s">
        <v>15979</v>
      </c>
      <c r="M501" s="465" t="s">
        <v>15739</v>
      </c>
      <c r="N501" s="465" t="s">
        <v>15745</v>
      </c>
      <c r="O501" s="465" t="s">
        <v>15980</v>
      </c>
      <c r="P501" s="466" t="s">
        <v>489</v>
      </c>
      <c r="Q501" s="467" t="s">
        <v>15741</v>
      </c>
      <c r="R501" s="208" t="s">
        <v>1380</v>
      </c>
      <c r="S501" s="215" t="str">
        <f t="shared" ca="1" si="38"/>
        <v>CN</v>
      </c>
      <c r="T501" s="215" t="str">
        <f ca="1">IF(B501="","",IF(ISERROR(MATCH($J501,[1]SorP!$B$1:$B$6230,0)),"",INDIRECT("'SorP'!$A$"&amp;MATCH($J501,[1]SorP!$B$1:$B$6230,0))))</f>
        <v/>
      </c>
      <c r="U501" s="231"/>
      <c r="V501" s="262">
        <f>IF(C501="",NA(),MATCH($B501&amp;$C501,'[1]Smelter Look-up'!$J:$J,0))</f>
        <v>562</v>
      </c>
      <c r="W501" s="263"/>
      <c r="X501" s="263">
        <f t="shared" si="36"/>
        <v>0</v>
      </c>
      <c r="Y501" s="263"/>
      <c r="Z501" s="263"/>
      <c r="AB501" s="265" t="str">
        <f t="shared" si="37"/>
        <v>TungstenGuangdong Xianglu Tungsten Co., Ltd.</v>
      </c>
    </row>
    <row r="502" spans="1:28" s="264" customFormat="1" ht="102">
      <c r="A502" s="207"/>
      <c r="B502" s="208" t="s">
        <v>1133</v>
      </c>
      <c r="C502" s="462" t="s">
        <v>1379</v>
      </c>
      <c r="D502" s="270"/>
      <c r="E502" s="208" t="s">
        <v>1100</v>
      </c>
      <c r="F502" s="208" t="s">
        <v>795</v>
      </c>
      <c r="G502" s="208" t="s">
        <v>15735</v>
      </c>
      <c r="H502" s="463" t="s">
        <v>15981</v>
      </c>
      <c r="I502" s="464" t="s">
        <v>1786</v>
      </c>
      <c r="J502" s="464" t="s">
        <v>15779</v>
      </c>
      <c r="K502" s="465" t="s">
        <v>15982</v>
      </c>
      <c r="L502" s="465" t="s">
        <v>15983</v>
      </c>
      <c r="M502" s="465" t="s">
        <v>15739</v>
      </c>
      <c r="N502" s="465" t="s">
        <v>15984</v>
      </c>
      <c r="O502" s="465" t="s">
        <v>15864</v>
      </c>
      <c r="P502" s="466" t="s">
        <v>489</v>
      </c>
      <c r="Q502" s="467" t="s">
        <v>15741</v>
      </c>
      <c r="R502" s="208" t="s">
        <v>1379</v>
      </c>
      <c r="S502" s="215" t="str">
        <f t="shared" ca="1" si="38"/>
        <v>CN</v>
      </c>
      <c r="T502" s="215" t="str">
        <f ca="1">IF(B502="","",IF(ISERROR(MATCH($J502,[1]SorP!$B$1:$B$6230,0)),"",INDIRECT("'SorP'!$A$"&amp;MATCH($J502,[1]SorP!$B$1:$B$6230,0))))</f>
        <v/>
      </c>
      <c r="U502" s="231"/>
      <c r="V502" s="262">
        <f>IF(C502="",NA(),MATCH($B502&amp;$C502,'[1]Smelter Look-up'!$J:$J,0))</f>
        <v>550</v>
      </c>
      <c r="W502" s="263"/>
      <c r="X502" s="263">
        <f t="shared" si="36"/>
        <v>0</v>
      </c>
      <c r="Y502" s="263"/>
      <c r="Z502" s="263"/>
      <c r="AB502" s="265" t="str">
        <f t="shared" si="37"/>
        <v>TungstenChongyi Zhangyuan Tungsten Co., Ltd.</v>
      </c>
    </row>
    <row r="503" spans="1:28" s="264" customFormat="1" ht="76.5">
      <c r="A503" s="207"/>
      <c r="B503" s="208" t="s">
        <v>1133</v>
      </c>
      <c r="C503" s="462" t="s">
        <v>15720</v>
      </c>
      <c r="D503" s="270"/>
      <c r="E503" s="208" t="s">
        <v>1100</v>
      </c>
      <c r="F503" s="208" t="s">
        <v>15719</v>
      </c>
      <c r="G503" s="208" t="s">
        <v>15735</v>
      </c>
      <c r="H503" s="463"/>
      <c r="I503" s="464" t="s">
        <v>15721</v>
      </c>
      <c r="J503" s="464" t="s">
        <v>15865</v>
      </c>
      <c r="K503" s="465"/>
      <c r="L503" s="465"/>
      <c r="M503" s="465" t="s">
        <v>15739</v>
      </c>
      <c r="N503" s="465"/>
      <c r="O503" s="465"/>
      <c r="P503" s="466"/>
      <c r="Q503" s="467" t="s">
        <v>15741</v>
      </c>
      <c r="R503" s="208" t="s">
        <v>15668</v>
      </c>
      <c r="S503" s="215" t="str">
        <f t="shared" ca="1" si="38"/>
        <v>CN</v>
      </c>
      <c r="T503" s="215" t="str">
        <f ca="1">IF(B503="","",IF(ISERROR(MATCH($J503,[1]SorP!$B$1:$B$6230,0)),"",INDIRECT("'SorP'!$A$"&amp;MATCH($J503,[1]SorP!$B$1:$B$6230,0))))</f>
        <v/>
      </c>
      <c r="U503" s="231"/>
      <c r="V503" s="262" t="e">
        <f>IF(C503="",NA(),MATCH($B503&amp;$C503,'[1]Smelter Look-up'!$J:$J,0))</f>
        <v>#N/A</v>
      </c>
      <c r="W503" s="263"/>
      <c r="X503" s="263">
        <f t="shared" si="36"/>
        <v>0</v>
      </c>
      <c r="Y503" s="263"/>
      <c r="Z503" s="263"/>
      <c r="AB503" s="265" t="str">
        <f t="shared" si="37"/>
        <v>TungstenFujian Jinxin Tungsten Co., Ltd.</v>
      </c>
    </row>
    <row r="504" spans="1:28" s="264" customFormat="1" ht="76.5">
      <c r="A504" s="207"/>
      <c r="B504" s="208" t="s">
        <v>1133</v>
      </c>
      <c r="C504" s="462" t="s">
        <v>1</v>
      </c>
      <c r="D504" s="270"/>
      <c r="E504" s="208" t="s">
        <v>2456</v>
      </c>
      <c r="F504" s="208" t="s">
        <v>796</v>
      </c>
      <c r="G504" s="208" t="s">
        <v>15735</v>
      </c>
      <c r="H504" s="463"/>
      <c r="I504" s="464" t="s">
        <v>1840</v>
      </c>
      <c r="J504" s="464" t="s">
        <v>1748</v>
      </c>
      <c r="K504" s="465" t="s">
        <v>15985</v>
      </c>
      <c r="L504" s="465" t="s">
        <v>15986</v>
      </c>
      <c r="M504" s="465" t="s">
        <v>15739</v>
      </c>
      <c r="N504" s="465" t="s">
        <v>1840</v>
      </c>
      <c r="O504" s="465" t="s">
        <v>15987</v>
      </c>
      <c r="P504" s="466" t="s">
        <v>489</v>
      </c>
      <c r="Q504" s="467" t="s">
        <v>15741</v>
      </c>
      <c r="R504" s="208" t="s">
        <v>1</v>
      </c>
      <c r="S504" s="215" t="str">
        <f t="shared" ca="1" si="38"/>
        <v>US</v>
      </c>
      <c r="T504" s="215" t="str">
        <f ca="1">IF(B504="","",IF(ISERROR(MATCH($J504,[1]SorP!$B$1:$B$6230,0)),"",INDIRECT("'SorP'!$A$"&amp;MATCH($J504,[1]SorP!$B$1:$B$6230,0))))</f>
        <v>US-PA</v>
      </c>
      <c r="U504" s="231"/>
      <c r="V504" s="262">
        <f>IF(C504="",NA(),MATCH($B504&amp;$C504,'[1]Smelter Look-up'!$J:$J,0))</f>
        <v>560</v>
      </c>
      <c r="W504" s="263"/>
      <c r="X504" s="263">
        <f t="shared" si="36"/>
        <v>0</v>
      </c>
      <c r="Y504" s="263"/>
      <c r="Z504" s="263"/>
      <c r="AB504" s="265" t="str">
        <f t="shared" si="37"/>
        <v>TungstenGlobal Tungsten &amp; Powders Corp.</v>
      </c>
    </row>
    <row r="505" spans="1:28" s="264" customFormat="1" ht="114.75">
      <c r="A505" s="207"/>
      <c r="B505" s="208" t="s">
        <v>1133</v>
      </c>
      <c r="C505" s="462" t="s">
        <v>1381</v>
      </c>
      <c r="D505" s="270"/>
      <c r="E505" s="208" t="s">
        <v>1100</v>
      </c>
      <c r="F505" s="208" t="s">
        <v>798</v>
      </c>
      <c r="G505" s="208" t="s">
        <v>15735</v>
      </c>
      <c r="H505" s="463" t="s">
        <v>15988</v>
      </c>
      <c r="I505" s="464" t="s">
        <v>1751</v>
      </c>
      <c r="J505" s="464" t="s">
        <v>15866</v>
      </c>
      <c r="K505" s="465" t="s">
        <v>15989</v>
      </c>
      <c r="L505" s="465" t="s">
        <v>15990</v>
      </c>
      <c r="M505" s="465" t="s">
        <v>15739</v>
      </c>
      <c r="N505" s="465" t="s">
        <v>15991</v>
      </c>
      <c r="O505" s="465" t="s">
        <v>1100</v>
      </c>
      <c r="P505" s="466" t="s">
        <v>489</v>
      </c>
      <c r="Q505" s="467" t="s">
        <v>15741</v>
      </c>
      <c r="R505" s="208" t="s">
        <v>1381</v>
      </c>
      <c r="S505" s="215" t="str">
        <f t="shared" ca="1" si="38"/>
        <v>CN</v>
      </c>
      <c r="T505" s="215" t="str">
        <f ca="1">IF(B505="","",IF(ISERROR(MATCH($J505,[1]SorP!$B$1:$B$6230,0)),"",INDIRECT("'SorP'!$A$"&amp;MATCH($J505,[1]SorP!$B$1:$B$6230,0))))</f>
        <v/>
      </c>
      <c r="U505" s="231"/>
      <c r="V505" s="262">
        <f>IF(C505="",NA(),MATCH($B505&amp;$C505,'[1]Smelter Look-up'!$J:$J,0))</f>
        <v>569</v>
      </c>
      <c r="W505" s="263"/>
      <c r="X505" s="263">
        <f t="shared" si="36"/>
        <v>0</v>
      </c>
      <c r="Y505" s="263"/>
      <c r="Z505" s="263"/>
      <c r="AB505" s="265" t="str">
        <f t="shared" si="37"/>
        <v>TungstenHunan Chunchang Nonferrous Metals Co., Ltd.</v>
      </c>
    </row>
    <row r="506" spans="1:28" s="264" customFormat="1" ht="76.5">
      <c r="A506" s="207"/>
      <c r="B506" s="208" t="s">
        <v>1133</v>
      </c>
      <c r="C506" s="462" t="s">
        <v>1382</v>
      </c>
      <c r="D506" s="270"/>
      <c r="E506" s="208" t="s">
        <v>1108</v>
      </c>
      <c r="F506" s="208" t="s">
        <v>799</v>
      </c>
      <c r="G506" s="208" t="s">
        <v>15735</v>
      </c>
      <c r="H506" s="463"/>
      <c r="I506" s="464" t="s">
        <v>2149</v>
      </c>
      <c r="J506" s="464" t="s">
        <v>1582</v>
      </c>
      <c r="K506" s="465" t="s">
        <v>15992</v>
      </c>
      <c r="L506" s="465" t="s">
        <v>15993</v>
      </c>
      <c r="M506" s="465" t="s">
        <v>15739</v>
      </c>
      <c r="N506" s="465"/>
      <c r="O506" s="465"/>
      <c r="P506" s="466" t="s">
        <v>489</v>
      </c>
      <c r="Q506" s="467" t="s">
        <v>15741</v>
      </c>
      <c r="R506" s="208" t="s">
        <v>1382</v>
      </c>
      <c r="S506" s="215" t="str">
        <f t="shared" ca="1" si="38"/>
        <v>JP</v>
      </c>
      <c r="T506" s="215" t="str">
        <f ca="1">IF(B506="","",IF(ISERROR(MATCH($J506,[1]SorP!$B$1:$B$6230,0)),"",INDIRECT("'SorP'!$A$"&amp;MATCH($J506,[1]SorP!$B$1:$B$6230,0))))</f>
        <v>JP-44</v>
      </c>
      <c r="U506" s="231"/>
      <c r="V506" s="262">
        <f>IF(C506="",NA(),MATCH($B506&amp;$C506,'[1]Smelter Look-up'!$J:$J,0))</f>
        <v>572</v>
      </c>
      <c r="W506" s="263"/>
      <c r="X506" s="263">
        <f t="shared" si="36"/>
        <v>0</v>
      </c>
      <c r="Y506" s="263"/>
      <c r="Z506" s="263"/>
      <c r="AB506" s="265" t="str">
        <f t="shared" si="37"/>
        <v>TungstenJapan New Metals Co., Ltd.</v>
      </c>
    </row>
    <row r="507" spans="1:28" s="264" customFormat="1" ht="114.75">
      <c r="A507" s="207"/>
      <c r="B507" s="208" t="s">
        <v>1133</v>
      </c>
      <c r="C507" s="462" t="s">
        <v>149</v>
      </c>
      <c r="D507" s="270"/>
      <c r="E507" s="208" t="s">
        <v>1100</v>
      </c>
      <c r="F507" s="208" t="s">
        <v>800</v>
      </c>
      <c r="G507" s="208" t="s">
        <v>15735</v>
      </c>
      <c r="H507" s="463" t="s">
        <v>15994</v>
      </c>
      <c r="I507" s="464" t="s">
        <v>1786</v>
      </c>
      <c r="J507" s="464" t="s">
        <v>15779</v>
      </c>
      <c r="K507" s="465" t="s">
        <v>15995</v>
      </c>
      <c r="L507" s="465" t="s">
        <v>15996</v>
      </c>
      <c r="M507" s="465" t="s">
        <v>15739</v>
      </c>
      <c r="N507" s="465" t="s">
        <v>15997</v>
      </c>
      <c r="O507" s="465" t="s">
        <v>15864</v>
      </c>
      <c r="P507" s="466" t="s">
        <v>489</v>
      </c>
      <c r="Q507" s="467" t="s">
        <v>15741</v>
      </c>
      <c r="R507" s="208" t="s">
        <v>149</v>
      </c>
      <c r="S507" s="215" t="str">
        <f t="shared" ca="1" si="38"/>
        <v>CN</v>
      </c>
      <c r="T507" s="215" t="str">
        <f ca="1">IF(B507="","",IF(ISERROR(MATCH($J507,[1]SorP!$B$1:$B$6230,0)),"",INDIRECT("'SorP'!$A$"&amp;MATCH($J507,[1]SorP!$B$1:$B$6230,0))))</f>
        <v/>
      </c>
      <c r="U507" s="231"/>
      <c r="V507" s="262">
        <f>IF(C507="",NA(),MATCH($B507&amp;$C507,'[1]Smelter Look-up'!$J:$J,0))</f>
        <v>556</v>
      </c>
      <c r="W507" s="263"/>
      <c r="X507" s="263">
        <f t="shared" si="36"/>
        <v>0</v>
      </c>
      <c r="Y507" s="263"/>
      <c r="Z507" s="263"/>
      <c r="AB507" s="265" t="str">
        <f t="shared" si="37"/>
        <v>TungstenGanzhou Huaxing Tungsten Products Co., Ltd.</v>
      </c>
    </row>
    <row r="508" spans="1:28" s="264" customFormat="1" ht="89.25">
      <c r="A508" s="207"/>
      <c r="B508" s="208" t="s">
        <v>1133</v>
      </c>
      <c r="C508" s="462" t="s">
        <v>15723</v>
      </c>
      <c r="D508" s="270"/>
      <c r="E508" s="208" t="s">
        <v>892</v>
      </c>
      <c r="F508" s="208" t="s">
        <v>15722</v>
      </c>
      <c r="G508" s="208" t="s">
        <v>15735</v>
      </c>
      <c r="H508" s="463"/>
      <c r="I508" s="464" t="s">
        <v>15724</v>
      </c>
      <c r="J508" s="464" t="s">
        <v>12241</v>
      </c>
      <c r="K508" s="465"/>
      <c r="L508" s="465"/>
      <c r="M508" s="465" t="s">
        <v>15739</v>
      </c>
      <c r="N508" s="465"/>
      <c r="O508" s="465"/>
      <c r="P508" s="466"/>
      <c r="Q508" s="467" t="s">
        <v>15741</v>
      </c>
      <c r="R508" s="208" t="s">
        <v>15668</v>
      </c>
      <c r="S508" s="215" t="str">
        <f t="shared" ca="1" si="38"/>
        <v>VN</v>
      </c>
      <c r="T508" s="215" t="str">
        <f ca="1">IF(B508="","",IF(ISERROR(MATCH($J508,[1]SorP!$B$1:$B$6230,0)),"",INDIRECT("'SorP'!$A$"&amp;MATCH($J508,[1]SorP!$B$1:$B$6230,0))))</f>
        <v>VN-58</v>
      </c>
      <c r="U508" s="231"/>
      <c r="V508" s="262" t="e">
        <f>IF(C508="",NA(),MATCH($B508&amp;$C508,'[1]Smelter Look-up'!$J:$J,0))</f>
        <v>#N/A</v>
      </c>
      <c r="W508" s="263"/>
      <c r="X508" s="263">
        <f t="shared" si="36"/>
        <v>0</v>
      </c>
      <c r="Y508" s="263"/>
      <c r="Z508" s="263"/>
      <c r="AB508" s="265" t="str">
        <f t="shared" si="37"/>
        <v>TungstenTejing (Vietnam) Tungsten Co., Ltd.</v>
      </c>
    </row>
    <row r="509" spans="1:28" s="264" customFormat="1" ht="89.25">
      <c r="A509" s="207"/>
      <c r="B509" s="208" t="s">
        <v>1133</v>
      </c>
      <c r="C509" s="462" t="s">
        <v>2563</v>
      </c>
      <c r="D509" s="270"/>
      <c r="E509" s="208" t="s">
        <v>1094</v>
      </c>
      <c r="F509" s="208" t="s">
        <v>802</v>
      </c>
      <c r="G509" s="208" t="s">
        <v>15735</v>
      </c>
      <c r="H509" s="463"/>
      <c r="I509" s="464" t="s">
        <v>1843</v>
      </c>
      <c r="J509" s="464" t="s">
        <v>2834</v>
      </c>
      <c r="K509" s="465" t="s">
        <v>15747</v>
      </c>
      <c r="L509" s="465"/>
      <c r="M509" s="465" t="s">
        <v>15739</v>
      </c>
      <c r="N509" s="465" t="s">
        <v>15747</v>
      </c>
      <c r="O509" s="465" t="s">
        <v>15747</v>
      </c>
      <c r="P509" s="466"/>
      <c r="Q509" s="467" t="s">
        <v>15741</v>
      </c>
      <c r="R509" s="208" t="s">
        <v>2563</v>
      </c>
      <c r="S509" s="215" t="str">
        <f t="shared" ca="1" si="38"/>
        <v>AT</v>
      </c>
      <c r="T509" s="215" t="str">
        <f ca="1">IF(B509="","",IF(ISERROR(MATCH($J509,[1]SorP!$B$1:$B$6230,0)),"",INDIRECT("'SorP'!$A$"&amp;MATCH($J509,[1]SorP!$B$1:$B$6230,0))))</f>
        <v>AT-9</v>
      </c>
      <c r="U509" s="231"/>
      <c r="V509" s="262">
        <f>IF(C509="",NA(),MATCH($B509&amp;$C509,'[1]Smelter Look-up'!$J:$J,0))</f>
        <v>600</v>
      </c>
      <c r="W509" s="263"/>
      <c r="X509" s="263">
        <f t="shared" si="36"/>
        <v>0</v>
      </c>
      <c r="Y509" s="263"/>
      <c r="Z509" s="263"/>
      <c r="AB509" s="265" t="str">
        <f t="shared" si="37"/>
        <v>TungstenWolfram Bergbau und Hutten AG</v>
      </c>
    </row>
    <row r="510" spans="1:28" s="264" customFormat="1" ht="63.75">
      <c r="A510" s="207"/>
      <c r="B510" s="208" t="s">
        <v>1133</v>
      </c>
      <c r="C510" s="462" t="s">
        <v>1383</v>
      </c>
      <c r="D510" s="270"/>
      <c r="E510" s="208" t="s">
        <v>1100</v>
      </c>
      <c r="F510" s="208" t="s">
        <v>803</v>
      </c>
      <c r="G510" s="208" t="s">
        <v>15735</v>
      </c>
      <c r="H510" s="463" t="s">
        <v>15998</v>
      </c>
      <c r="I510" s="464" t="s">
        <v>1846</v>
      </c>
      <c r="J510" s="464" t="s">
        <v>15865</v>
      </c>
      <c r="K510" s="465" t="s">
        <v>15999</v>
      </c>
      <c r="L510" s="465" t="s">
        <v>16000</v>
      </c>
      <c r="M510" s="465" t="s">
        <v>15739</v>
      </c>
      <c r="N510" s="465" t="s">
        <v>16001</v>
      </c>
      <c r="O510" s="465" t="s">
        <v>15864</v>
      </c>
      <c r="P510" s="466" t="s">
        <v>489</v>
      </c>
      <c r="Q510" s="467" t="s">
        <v>15741</v>
      </c>
      <c r="R510" s="208" t="s">
        <v>1383</v>
      </c>
      <c r="S510" s="215" t="str">
        <f t="shared" ca="1" si="38"/>
        <v>CN</v>
      </c>
      <c r="T510" s="215" t="str">
        <f ca="1">IF(B510="","",IF(ISERROR(MATCH($J510,[1]SorP!$B$1:$B$6230,0)),"",INDIRECT("'SorP'!$A$"&amp;MATCH($J510,[1]SorP!$B$1:$B$6230,0))))</f>
        <v/>
      </c>
      <c r="U510" s="231"/>
      <c r="V510" s="262">
        <f>IF(C510="",NA(),MATCH($B510&amp;$C510,'[1]Smelter Look-up'!$J:$J,0))</f>
        <v>605</v>
      </c>
      <c r="W510" s="263"/>
      <c r="X510" s="263">
        <f t="shared" si="36"/>
        <v>0</v>
      </c>
      <c r="Y510" s="263"/>
      <c r="Z510" s="263"/>
      <c r="AB510" s="265" t="str">
        <f t="shared" si="37"/>
        <v>TungstenXiamen Tungsten Co., Ltd.</v>
      </c>
    </row>
    <row r="511" spans="1:28" s="264" customFormat="1" ht="114.75">
      <c r="A511" s="207"/>
      <c r="B511" s="208" t="s">
        <v>1133</v>
      </c>
      <c r="C511" s="462" t="s">
        <v>153</v>
      </c>
      <c r="D511" s="270"/>
      <c r="E511" s="208" t="s">
        <v>1100</v>
      </c>
      <c r="F511" s="208" t="s">
        <v>142</v>
      </c>
      <c r="G511" s="208" t="s">
        <v>15735</v>
      </c>
      <c r="H511" s="463"/>
      <c r="I511" s="464" t="s">
        <v>1786</v>
      </c>
      <c r="J511" s="464" t="s">
        <v>15779</v>
      </c>
      <c r="K511" s="465"/>
      <c r="L511" s="465"/>
      <c r="M511" s="465" t="s">
        <v>15739</v>
      </c>
      <c r="N511" s="465"/>
      <c r="O511" s="465"/>
      <c r="P511" s="466"/>
      <c r="Q511" s="467" t="s">
        <v>15741</v>
      </c>
      <c r="R511" s="208" t="s">
        <v>153</v>
      </c>
      <c r="S511" s="215" t="str">
        <f t="shared" ca="1" si="38"/>
        <v>CN</v>
      </c>
      <c r="T511" s="215" t="str">
        <f ca="1">IF(B511="","",IF(ISERROR(MATCH($J511,[1]SorP!$B$1:$B$6230,0)),"",INDIRECT("'SorP'!$A$"&amp;MATCH($J511,[1]SorP!$B$1:$B$6230,0))))</f>
        <v/>
      </c>
      <c r="U511" s="231"/>
      <c r="V511" s="262">
        <f>IF(C511="",NA(),MATCH($B511&amp;$C511,'[1]Smelter Look-up'!$J:$J,0))</f>
        <v>579</v>
      </c>
      <c r="W511" s="263"/>
      <c r="X511" s="263">
        <f t="shared" si="36"/>
        <v>0</v>
      </c>
      <c r="Y511" s="263"/>
      <c r="Z511" s="263"/>
      <c r="AB511" s="265" t="str">
        <f t="shared" si="37"/>
        <v>TungstenJiangxi Xinsheng Tungsten Industry Co., Ltd.</v>
      </c>
    </row>
    <row r="512" spans="1:28" s="264" customFormat="1" ht="76.5">
      <c r="A512" s="207"/>
      <c r="B512" s="208" t="s">
        <v>1133</v>
      </c>
      <c r="C512" s="462" t="s">
        <v>156</v>
      </c>
      <c r="D512" s="270"/>
      <c r="E512" s="208" t="s">
        <v>1100</v>
      </c>
      <c r="F512" s="208" t="s">
        <v>145</v>
      </c>
      <c r="G512" s="208" t="s">
        <v>15735</v>
      </c>
      <c r="H512" s="463" t="s">
        <v>16002</v>
      </c>
      <c r="I512" s="464" t="s">
        <v>1846</v>
      </c>
      <c r="J512" s="464" t="s">
        <v>15865</v>
      </c>
      <c r="K512" s="465" t="s">
        <v>16003</v>
      </c>
      <c r="L512" s="465" t="s">
        <v>16004</v>
      </c>
      <c r="M512" s="465" t="s">
        <v>15739</v>
      </c>
      <c r="N512" s="465" t="s">
        <v>16005</v>
      </c>
      <c r="O512" s="465" t="s">
        <v>16006</v>
      </c>
      <c r="P512" s="466" t="s">
        <v>489</v>
      </c>
      <c r="Q512" s="467" t="s">
        <v>15741</v>
      </c>
      <c r="R512" s="208" t="s">
        <v>156</v>
      </c>
      <c r="S512" s="215" t="str">
        <f t="shared" ref="S512" ca="1" si="39">IF(B512="","",IF(ISERROR(MATCH($E512,CL,0)),"Unknown",INDIRECT("'C'!$A$"&amp;MATCH($E512,CL,0)+1)))</f>
        <v>CN</v>
      </c>
      <c r="T512" s="215" t="str">
        <f ca="1">IF(B512="","",IF(ISERROR(MATCH($J512,[1]SorP!$B$1:$B$6230,0)),"",INDIRECT("'SorP'!$A$"&amp;MATCH($J512,[1]SorP!$B$1:$B$6230,0))))</f>
        <v/>
      </c>
      <c r="U512" s="231"/>
      <c r="V512" s="262">
        <f>IF(C512="",NA(),MATCH($B512&amp;$C512,'[1]Smelter Look-up'!$J:$J,0))</f>
        <v>604</v>
      </c>
      <c r="W512" s="263"/>
      <c r="X512" s="263">
        <f t="shared" si="36"/>
        <v>0</v>
      </c>
      <c r="Y512" s="263"/>
      <c r="Z512" s="263"/>
      <c r="AB512" s="265" t="str">
        <f t="shared" si="37"/>
        <v>TungstenXiamen Tungsten (H.C.) Co., Ltd.</v>
      </c>
    </row>
    <row r="513" spans="1:28" s="264" customFormat="1" ht="89.25">
      <c r="A513" s="207"/>
      <c r="B513" s="208" t="s">
        <v>1133</v>
      </c>
      <c r="C513" s="462" t="s">
        <v>392</v>
      </c>
      <c r="D513" s="270"/>
      <c r="E513" s="208" t="s">
        <v>1100</v>
      </c>
      <c r="F513" s="208" t="s">
        <v>393</v>
      </c>
      <c r="G513" s="208" t="s">
        <v>15735</v>
      </c>
      <c r="H513" s="463" t="s">
        <v>16007</v>
      </c>
      <c r="I513" s="464" t="s">
        <v>1786</v>
      </c>
      <c r="J513" s="464" t="s">
        <v>15779</v>
      </c>
      <c r="K513" s="465" t="s">
        <v>16008</v>
      </c>
      <c r="L513" s="465" t="s">
        <v>16009</v>
      </c>
      <c r="M513" s="465" t="s">
        <v>15739</v>
      </c>
      <c r="N513" s="465" t="s">
        <v>16010</v>
      </c>
      <c r="O513" s="465" t="s">
        <v>1100</v>
      </c>
      <c r="P513" s="466" t="s">
        <v>489</v>
      </c>
      <c r="Q513" s="467" t="s">
        <v>15741</v>
      </c>
      <c r="R513" s="208" t="s">
        <v>392</v>
      </c>
      <c r="S513" s="215" t="str">
        <f ca="1">IF(B513="","",IF(ISERROR(MATCH($E513,CL,0)),"Unknown",INDIRECT("'C'!$A$"&amp;MATCH($E513,CL,0)+1)))</f>
        <v>CN</v>
      </c>
      <c r="T513" s="215" t="str">
        <f ca="1">IF(B513="","",IF(ISERROR(MATCH($J513,[1]SorP!$B$1:$B$6230,0)),"",INDIRECT("'SorP'!$A$"&amp;MATCH($J513,[1]SorP!$B$1:$B$6230,0))))</f>
        <v/>
      </c>
      <c r="U513" s="231"/>
      <c r="V513" s="262">
        <f>IF(C513="",NA(),MATCH($B513&amp;$C513,'[1]Smelter Look-up'!$J:$J,0))</f>
        <v>558</v>
      </c>
      <c r="W513" s="263"/>
      <c r="X513" s="263">
        <f>IF(AND(C513="Smelter not listed",OR(LEN(D513)=0,LEN(E513)=0)),1,0)</f>
        <v>0</v>
      </c>
      <c r="Y513" s="263"/>
      <c r="Z513" s="263"/>
      <c r="AB513" s="265" t="str">
        <f>B513&amp;C513</f>
        <v>TungstenGanzhou Seadragon W &amp; Mo Co., Ltd.</v>
      </c>
    </row>
    <row r="514" spans="1:28" s="264" customFormat="1" ht="114.75">
      <c r="A514" s="207"/>
      <c r="B514" s="208" t="s">
        <v>1133</v>
      </c>
      <c r="C514" s="462" t="s">
        <v>1405</v>
      </c>
      <c r="D514" s="270"/>
      <c r="E514" s="208" t="s">
        <v>1100</v>
      </c>
      <c r="F514" s="208" t="s">
        <v>1406</v>
      </c>
      <c r="G514" s="208" t="s">
        <v>15735</v>
      </c>
      <c r="H514" s="463"/>
      <c r="I514" s="464" t="s">
        <v>1787</v>
      </c>
      <c r="J514" s="464" t="s">
        <v>15866</v>
      </c>
      <c r="K514" s="465"/>
      <c r="L514" s="465"/>
      <c r="M514" s="465" t="s">
        <v>15739</v>
      </c>
      <c r="N514" s="465"/>
      <c r="O514" s="465"/>
      <c r="P514" s="466"/>
      <c r="Q514" s="467" t="s">
        <v>15741</v>
      </c>
      <c r="R514" s="208" t="s">
        <v>1405</v>
      </c>
      <c r="S514" s="215" t="str">
        <f ca="1">IF(B514="","",IF(ISERROR(MATCH($E514,CL,0)),"Unknown",INDIRECT("'C'!$A$"&amp;MATCH($E514,CL,0)+1)))</f>
        <v>CN</v>
      </c>
      <c r="T514" s="215" t="str">
        <f ca="1">IF(B514="","",IF(ISERROR(MATCH($J514,[1]SorP!$B$1:$B$6230,0)),"",INDIRECT("'SorP'!$A$"&amp;MATCH($J514,[1]SorP!$B$1:$B$6230,0))))</f>
        <v/>
      </c>
      <c r="U514" s="231"/>
      <c r="V514" s="262">
        <f>IF(C514="",NA(),MATCH($B514&amp;$C514,'[1]Smelter Look-up'!$J:$J,0))</f>
        <v>545</v>
      </c>
      <c r="W514" s="263"/>
      <c r="X514" s="263">
        <f>IF(AND(C514="Smelter not listed",OR(LEN(D514)=0,LEN(E514)=0)),1,0)</f>
        <v>0</v>
      </c>
      <c r="Y514" s="263"/>
      <c r="Z514" s="263"/>
      <c r="AB514" s="265" t="str">
        <f>B514&amp;C514</f>
        <v>TungstenChenzhou Diamond Tungsten Products Co., Ltd.</v>
      </c>
    </row>
    <row r="515" spans="1:28" s="264" customFormat="1" ht="63.75">
      <c r="A515" s="207"/>
      <c r="B515" s="208" t="s">
        <v>1133</v>
      </c>
      <c r="C515" s="462" t="s">
        <v>2560</v>
      </c>
      <c r="D515" s="270"/>
      <c r="E515" s="208" t="s">
        <v>1101</v>
      </c>
      <c r="F515" s="208" t="s">
        <v>1428</v>
      </c>
      <c r="G515" s="208" t="s">
        <v>15735</v>
      </c>
      <c r="H515" s="463" t="s">
        <v>16011</v>
      </c>
      <c r="I515" s="464" t="s">
        <v>1760</v>
      </c>
      <c r="J515" s="464" t="s">
        <v>4270</v>
      </c>
      <c r="K515" s="465" t="s">
        <v>16012</v>
      </c>
      <c r="L515" s="465" t="s">
        <v>16013</v>
      </c>
      <c r="M515" s="465" t="s">
        <v>15739</v>
      </c>
      <c r="N515" s="465" t="s">
        <v>16014</v>
      </c>
      <c r="O515" s="465" t="s">
        <v>16015</v>
      </c>
      <c r="P515" s="466" t="s">
        <v>489</v>
      </c>
      <c r="Q515" s="467" t="s">
        <v>15741</v>
      </c>
      <c r="R515" s="208" t="s">
        <v>2560</v>
      </c>
      <c r="S515" s="215" t="str">
        <f ca="1">IF(B515="","",IF(ISERROR(MATCH($E515,CL,0)),"Unknown",INDIRECT("'C'!$A$"&amp;MATCH($E515,CL,0)+1)))</f>
        <v>DE</v>
      </c>
      <c r="T515" s="215" t="str">
        <f ca="1">IF(B515="","",IF(ISERROR(MATCH($J515,[1]SorP!$B$1:$B$6230,0)),"",INDIRECT("'SorP'!$A$"&amp;MATCH($J515,[1]SorP!$B$1:$B$6230,0))))</f>
        <v>DE-ST</v>
      </c>
      <c r="U515" s="231"/>
      <c r="V515" s="262">
        <f>IF(C515="",NA(),MATCH($B515&amp;$C515,'[1]Smelter Look-up'!$J:$J,0))</f>
        <v>564</v>
      </c>
      <c r="W515" s="263"/>
      <c r="X515" s="263">
        <f>IF(AND(C515="Smelter not listed",OR(LEN(D515)=0,LEN(E515)=0)),1,0)</f>
        <v>0</v>
      </c>
      <c r="Y515" s="263"/>
      <c r="Z515" s="263"/>
      <c r="AB515" s="265" t="str">
        <f>B515&amp;C515</f>
        <v>TungstenH.C. Starck Tungsten GmbH</v>
      </c>
    </row>
    <row r="516" spans="1:28" s="264" customFormat="1" ht="76.5">
      <c r="A516" s="207"/>
      <c r="B516" s="208" t="s">
        <v>1133</v>
      </c>
      <c r="C516" s="462" t="s">
        <v>2357</v>
      </c>
      <c r="D516" s="270"/>
      <c r="E516" s="208" t="s">
        <v>1101</v>
      </c>
      <c r="F516" s="208" t="s">
        <v>1429</v>
      </c>
      <c r="G516" s="208" t="s">
        <v>15735</v>
      </c>
      <c r="H516" s="463"/>
      <c r="I516" s="464" t="s">
        <v>1761</v>
      </c>
      <c r="J516" s="464" t="s">
        <v>1550</v>
      </c>
      <c r="K516" s="465" t="s">
        <v>15747</v>
      </c>
      <c r="L516" s="465"/>
      <c r="M516" s="465" t="s">
        <v>15739</v>
      </c>
      <c r="N516" s="465" t="s">
        <v>15747</v>
      </c>
      <c r="O516" s="465" t="s">
        <v>15747</v>
      </c>
      <c r="P516" s="466"/>
      <c r="Q516" s="467" t="s">
        <v>15741</v>
      </c>
      <c r="R516" s="208" t="s">
        <v>15185</v>
      </c>
      <c r="S516" s="215" t="str">
        <f ca="1">IF(B516="","",IF(ISERROR(MATCH($E516,CL,0)),"Unknown",INDIRECT("'C'!$A$"&amp;MATCH($E516,CL,0)+1)))</f>
        <v>DE</v>
      </c>
      <c r="T516" s="215" t="str">
        <f ca="1">IF(B516="","",IF(ISERROR(MATCH($J516,[1]SorP!$B$1:$B$6230,0)),"",INDIRECT("'SorP'!$A$"&amp;MATCH($J516,[1]SorP!$B$1:$B$6230,0))))</f>
        <v>DE-BW</v>
      </c>
      <c r="U516" s="231"/>
      <c r="V516" s="262">
        <f>IF(C516="",NA(),MATCH($B516&amp;$C516,'[1]Smelter Look-up'!$J:$J,0))</f>
        <v>563</v>
      </c>
      <c r="W516" s="263"/>
      <c r="X516" s="263">
        <f>IF(AND(C516="Smelter not listed",OR(LEN(D516)=0,LEN(E516)=0)),1,0)</f>
        <v>0</v>
      </c>
      <c r="Y516" s="263"/>
      <c r="Z516" s="263"/>
      <c r="AB516" s="265" t="str">
        <f>B516&amp;C516</f>
        <v>TungstenH.C. Starck Smelting GmbH &amp; Co. KG</v>
      </c>
    </row>
    <row r="517" spans="1:28" s="264" customFormat="1" ht="153">
      <c r="A517" s="207"/>
      <c r="B517" s="208" t="s">
        <v>1133</v>
      </c>
      <c r="C517" s="462" t="s">
        <v>1433</v>
      </c>
      <c r="D517" s="270"/>
      <c r="E517" s="208" t="s">
        <v>892</v>
      </c>
      <c r="F517" s="208" t="s">
        <v>1432</v>
      </c>
      <c r="G517" s="208" t="s">
        <v>15735</v>
      </c>
      <c r="H517" s="463"/>
      <c r="I517" s="464" t="s">
        <v>1853</v>
      </c>
      <c r="J517" s="464" t="s">
        <v>12213</v>
      </c>
      <c r="K517" s="465"/>
      <c r="L517" s="465"/>
      <c r="M517" s="465" t="s">
        <v>15739</v>
      </c>
      <c r="N517" s="465"/>
      <c r="O517" s="465"/>
      <c r="P517" s="466"/>
      <c r="Q517" s="467" t="s">
        <v>15741</v>
      </c>
      <c r="R517" s="208" t="s">
        <v>15229</v>
      </c>
      <c r="S517" s="215" t="str">
        <f t="shared" ref="S517" ca="1" si="40">IF(B517="","",IF(ISERROR(MATCH($E517,CL,0)),"Unknown",INDIRECT("'C'!$A$"&amp;MATCH($E517,CL,0)+1)))</f>
        <v>VN</v>
      </c>
      <c r="T517" s="215" t="str">
        <f ca="1">IF(B517="","",IF(ISERROR(MATCH($J517,[1]SorP!$B$1:$B$6230,0)),"",INDIRECT("'SorP'!$A$"&amp;MATCH($J517,[1]SorP!$B$1:$B$6230,0))))</f>
        <v>VN-06</v>
      </c>
      <c r="U517" s="231"/>
      <c r="V517" s="262">
        <f>IF(C517="",NA(),MATCH($B517&amp;$C517,'[1]Smelter Look-up'!$J:$J,0))</f>
        <v>592</v>
      </c>
      <c r="W517" s="263"/>
      <c r="X517" s="263">
        <f t="shared" ref="X517:X521" si="41">IF(AND(C517="Smelter not listed",OR(LEN(D517)=0,LEN(E517)=0)),1,0)</f>
        <v>0</v>
      </c>
      <c r="Y517" s="263"/>
      <c r="Z517" s="263"/>
      <c r="AB517" s="265" t="str">
        <f t="shared" ref="AB517:AB521" si="42">B517&amp;C517</f>
        <v>TungstenNui Phao H.C. Starck Tungsten Chemicals Manufacturing LLC</v>
      </c>
    </row>
    <row r="518" spans="1:28" s="264" customFormat="1" ht="114.75">
      <c r="A518" s="207"/>
      <c r="B518" s="208" t="s">
        <v>1133</v>
      </c>
      <c r="C518" s="462" t="s">
        <v>1430</v>
      </c>
      <c r="D518" s="270"/>
      <c r="E518" s="208" t="s">
        <v>1100</v>
      </c>
      <c r="F518" s="208" t="s">
        <v>1431</v>
      </c>
      <c r="G518" s="208" t="s">
        <v>15735</v>
      </c>
      <c r="H518" s="463"/>
      <c r="I518" s="464" t="s">
        <v>1786</v>
      </c>
      <c r="J518" s="464" t="s">
        <v>15779</v>
      </c>
      <c r="K518" s="465"/>
      <c r="L518" s="465"/>
      <c r="M518" s="465" t="s">
        <v>15739</v>
      </c>
      <c r="N518" s="465"/>
      <c r="O518" s="465"/>
      <c r="P518" s="466"/>
      <c r="Q518" s="467" t="s">
        <v>15741</v>
      </c>
      <c r="R518" s="208" t="s">
        <v>1430</v>
      </c>
      <c r="S518" s="215" t="str">
        <f t="shared" ref="S518:S521" ca="1" si="43">IF(B518="","",IF(ISERROR(MATCH($E518,CL,0)),"Unknown",INDIRECT("'C'!$A$"&amp;MATCH($E518,CL,0)+1)))</f>
        <v>CN</v>
      </c>
      <c r="T518" s="215" t="str">
        <f ca="1">IF(B518="","",IF(ISERROR(MATCH($J518,[1]SorP!$B$1:$B$6230,0)),"",INDIRECT("'SorP'!$A$"&amp;MATCH($J518,[1]SorP!$B$1:$B$6230,0))))</f>
        <v/>
      </c>
      <c r="U518" s="231"/>
      <c r="V518" s="262">
        <f>IF(C518="",NA(),MATCH($B518&amp;$C518,'[1]Smelter Look-up'!$J:$J,0))</f>
        <v>573</v>
      </c>
      <c r="W518" s="263"/>
      <c r="X518" s="263">
        <f t="shared" si="41"/>
        <v>0</v>
      </c>
      <c r="Y518" s="263"/>
      <c r="Z518" s="263"/>
      <c r="AB518" s="265" t="str">
        <f t="shared" si="42"/>
        <v>TungstenJiangwu H.C. Starck Tungsten Products Co., Ltd.</v>
      </c>
    </row>
    <row r="519" spans="1:28" s="264" customFormat="1" ht="127.5">
      <c r="A519" s="207"/>
      <c r="B519" s="208" t="s">
        <v>1133</v>
      </c>
      <c r="C519" s="462" t="s">
        <v>15729</v>
      </c>
      <c r="D519" s="270"/>
      <c r="E519" s="208" t="s">
        <v>1100</v>
      </c>
      <c r="F519" s="208" t="s">
        <v>15728</v>
      </c>
      <c r="G519" s="208" t="s">
        <v>15735</v>
      </c>
      <c r="H519" s="463"/>
      <c r="I519" s="464" t="s">
        <v>1751</v>
      </c>
      <c r="J519" s="464" t="s">
        <v>15866</v>
      </c>
      <c r="K519" s="465"/>
      <c r="L519" s="465"/>
      <c r="M519" s="465" t="s">
        <v>15739</v>
      </c>
      <c r="N519" s="465"/>
      <c r="O519" s="465"/>
      <c r="P519" s="466"/>
      <c r="Q519" s="467" t="s">
        <v>15741</v>
      </c>
      <c r="R519" s="208" t="s">
        <v>15668</v>
      </c>
      <c r="S519" s="215" t="str">
        <f t="shared" ca="1" si="43"/>
        <v>CN</v>
      </c>
      <c r="T519" s="215" t="str">
        <f ca="1">IF(B519="","",IF(ISERROR(MATCH($J519,[1]SorP!$B$1:$B$6230,0)),"",INDIRECT("'SorP'!$A$"&amp;MATCH($J519,[1]SorP!$B$1:$B$6230,0))))</f>
        <v/>
      </c>
      <c r="U519" s="231"/>
      <c r="V519" s="262" t="e">
        <f>IF(C519="",NA(),MATCH($B519&amp;$C519,'[1]Smelter Look-up'!$J:$J,0))</f>
        <v>#N/A</v>
      </c>
      <c r="W519" s="263"/>
      <c r="X519" s="263">
        <f t="shared" si="41"/>
        <v>0</v>
      </c>
      <c r="Y519" s="263"/>
      <c r="Z519" s="263"/>
      <c r="AB519" s="265" t="str">
        <f t="shared" si="42"/>
        <v>TungstenHunan Chuangda Vanadium Tungsten Co., Ltd. Wuji</v>
      </c>
    </row>
    <row r="520" spans="1:28" s="264" customFormat="1" ht="63.75">
      <c r="A520" s="207"/>
      <c r="B520" s="208" t="s">
        <v>1133</v>
      </c>
      <c r="C520" s="462" t="s">
        <v>1854</v>
      </c>
      <c r="D520" s="270"/>
      <c r="E520" s="208" t="s">
        <v>2456</v>
      </c>
      <c r="F520" s="208" t="s">
        <v>1855</v>
      </c>
      <c r="G520" s="208" t="s">
        <v>15735</v>
      </c>
      <c r="H520" s="463"/>
      <c r="I520" s="464" t="s">
        <v>1856</v>
      </c>
      <c r="J520" s="464" t="s">
        <v>1624</v>
      </c>
      <c r="K520" s="465"/>
      <c r="L520" s="465"/>
      <c r="M520" s="465" t="s">
        <v>15739</v>
      </c>
      <c r="N520" s="465"/>
      <c r="O520" s="465"/>
      <c r="P520" s="466"/>
      <c r="Q520" s="467" t="s">
        <v>15741</v>
      </c>
      <c r="R520" s="208" t="s">
        <v>1854</v>
      </c>
      <c r="S520" s="215" t="str">
        <f t="shared" ca="1" si="43"/>
        <v>US</v>
      </c>
      <c r="T520" s="215" t="str">
        <f ca="1">IF(B520="","",IF(ISERROR(MATCH($J520,[1]SorP!$B$1:$B$6230,0)),"",INDIRECT("'SorP'!$A$"&amp;MATCH($J520,[1]SorP!$B$1:$B$6230,0))))</f>
        <v>US-CA</v>
      </c>
      <c r="U520" s="231"/>
      <c r="V520" s="262">
        <f>IF(C520="",NA(),MATCH($B520&amp;$C520,'[1]Smelter Look-up'!$J:$J,0))</f>
        <v>590</v>
      </c>
      <c r="W520" s="263"/>
      <c r="X520" s="263">
        <f t="shared" si="41"/>
        <v>0</v>
      </c>
      <c r="Y520" s="263"/>
      <c r="Z520" s="263"/>
      <c r="AB520" s="265" t="str">
        <f t="shared" si="42"/>
        <v>TungstenNiagara Refining LLC</v>
      </c>
    </row>
    <row r="521" spans="1:28" s="264" customFormat="1" ht="51">
      <c r="A521" s="207"/>
      <c r="B521" s="208" t="s">
        <v>1133</v>
      </c>
      <c r="C521" s="462" t="s">
        <v>1857</v>
      </c>
      <c r="D521" s="270"/>
      <c r="E521" s="208" t="s">
        <v>883</v>
      </c>
      <c r="F521" s="208" t="s">
        <v>1858</v>
      </c>
      <c r="G521" s="208" t="s">
        <v>15735</v>
      </c>
      <c r="H521" s="463"/>
      <c r="I521" s="464" t="s">
        <v>1859</v>
      </c>
      <c r="J521" s="464" t="s">
        <v>10105</v>
      </c>
      <c r="K521" s="465"/>
      <c r="L521" s="465"/>
      <c r="M521" s="465" t="s">
        <v>15739</v>
      </c>
      <c r="N521" s="465"/>
      <c r="O521" s="465"/>
      <c r="P521" s="466"/>
      <c r="Q521" s="467" t="s">
        <v>15741</v>
      </c>
      <c r="R521" s="208" t="s">
        <v>1857</v>
      </c>
      <c r="S521" s="215" t="str">
        <f t="shared" ca="1" si="43"/>
        <v>RU</v>
      </c>
      <c r="T521" s="215" t="str">
        <f ca="1">IF(B521="","",IF(ISERROR(MATCH($J521,[1]SorP!$B$1:$B$6230,0)),"",INDIRECT("'SorP'!$A$"&amp;MATCH($J521,[1]SorP!$B$1:$B$6230,0))))</f>
        <v>RU-KL</v>
      </c>
      <c r="U521" s="231"/>
      <c r="V521" s="262">
        <f>IF(C521="",NA(),MATCH($B521&amp;$C521,'[1]Smelter Look-up'!$J:$J,0))</f>
        <v>571</v>
      </c>
      <c r="W521" s="263"/>
      <c r="X521" s="263">
        <f t="shared" si="41"/>
        <v>0</v>
      </c>
      <c r="Y521" s="263"/>
      <c r="Z521" s="263"/>
      <c r="AB521" s="265" t="str">
        <f t="shared" si="42"/>
        <v>TungstenHydrometallurg, JSC</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ref="S518:S549" ca="1" si="44">IF(B522="","",IF(ISERROR(MATCH($E522,CL,0)),"Unknown",INDIRECT("'C'!$A$"&amp;MATCH($E522,CL,0)+1)))</f>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ref="X518:X549" ca="1" si="45">IF(AND(C522="Smelter not listed",OR(LEN(D522)=0,LEN(E522)=0)),1,0)</f>
        <v>0</v>
      </c>
      <c r="Y522" s="263"/>
      <c r="Z522" s="263"/>
      <c r="AB522" s="265" t="str">
        <f t="shared" ref="AB518:AB549" si="46">B522&amp;C522</f>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44"/>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45"/>
        <v>0</v>
      </c>
      <c r="Y523" s="263"/>
      <c r="Z523" s="263"/>
      <c r="AB523" s="265" t="str">
        <f t="shared" si="46"/>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44"/>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45"/>
        <v>0</v>
      </c>
      <c r="Y524" s="263"/>
      <c r="Z524" s="263"/>
      <c r="AB524" s="265" t="str">
        <f t="shared" si="46"/>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44"/>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45"/>
        <v>0</v>
      </c>
      <c r="Y525" s="263"/>
      <c r="Z525" s="263"/>
      <c r="AB525" s="265" t="str">
        <f t="shared" si="46"/>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44"/>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45"/>
        <v>0</v>
      </c>
      <c r="Y526" s="263"/>
      <c r="Z526" s="263"/>
      <c r="AB526" s="265" t="str">
        <f t="shared" si="46"/>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44"/>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45"/>
        <v>0</v>
      </c>
      <c r="Y527" s="263"/>
      <c r="Z527" s="263"/>
      <c r="AB527" s="265" t="str">
        <f t="shared" si="46"/>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44"/>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45"/>
        <v>0</v>
      </c>
      <c r="Y528" s="263"/>
      <c r="Z528" s="263"/>
      <c r="AB528" s="265" t="str">
        <f t="shared" si="46"/>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44"/>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45"/>
        <v>0</v>
      </c>
      <c r="Y529" s="263"/>
      <c r="Z529" s="263"/>
      <c r="AB529" s="265" t="str">
        <f t="shared" si="46"/>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44"/>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45"/>
        <v>0</v>
      </c>
      <c r="Y530" s="263"/>
      <c r="Z530" s="263"/>
      <c r="AB530" s="265" t="str">
        <f t="shared" si="46"/>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44"/>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45"/>
        <v>0</v>
      </c>
      <c r="Y531" s="263"/>
      <c r="Z531" s="263"/>
      <c r="AB531" s="265" t="str">
        <f t="shared" si="46"/>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44"/>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45"/>
        <v>0</v>
      </c>
      <c r="Y532" s="263"/>
      <c r="Z532" s="263"/>
      <c r="AB532" s="265" t="str">
        <f t="shared" si="46"/>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44"/>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45"/>
        <v>0</v>
      </c>
      <c r="Y533" s="263"/>
      <c r="Z533" s="263"/>
      <c r="AB533" s="265" t="str">
        <f t="shared" si="46"/>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44"/>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45"/>
        <v>0</v>
      </c>
      <c r="Y534" s="263"/>
      <c r="Z534" s="263"/>
      <c r="AB534" s="265" t="str">
        <f t="shared" si="46"/>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44"/>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45"/>
        <v>0</v>
      </c>
      <c r="Y535" s="263"/>
      <c r="Z535" s="263"/>
      <c r="AB535" s="265" t="str">
        <f t="shared" si="46"/>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44"/>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45"/>
        <v>0</v>
      </c>
      <c r="Y536" s="263"/>
      <c r="Z536" s="263"/>
      <c r="AB536" s="265" t="str">
        <f t="shared" si="46"/>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44"/>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45"/>
        <v>0</v>
      </c>
      <c r="Y537" s="263"/>
      <c r="Z537" s="263"/>
      <c r="AB537" s="265" t="str">
        <f t="shared" si="46"/>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44"/>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45"/>
        <v>0</v>
      </c>
      <c r="Y538" s="263"/>
      <c r="Z538" s="263"/>
      <c r="AB538" s="265" t="str">
        <f t="shared" si="46"/>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44"/>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45"/>
        <v>0</v>
      </c>
      <c r="Y539" s="263"/>
      <c r="Z539" s="263"/>
      <c r="AB539" s="265" t="str">
        <f t="shared" si="46"/>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44"/>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45"/>
        <v>0</v>
      </c>
      <c r="Y540" s="263"/>
      <c r="Z540" s="263"/>
      <c r="AB540" s="265" t="str">
        <f t="shared" si="46"/>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44"/>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45"/>
        <v>0</v>
      </c>
      <c r="Y541" s="263"/>
      <c r="Z541" s="263"/>
      <c r="AB541" s="265" t="str">
        <f t="shared" si="46"/>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44"/>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45"/>
        <v>0</v>
      </c>
      <c r="Y542" s="263"/>
      <c r="Z542" s="263"/>
      <c r="AB542" s="265" t="str">
        <f t="shared" si="46"/>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44"/>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45"/>
        <v>0</v>
      </c>
      <c r="Y543" s="263"/>
      <c r="Z543" s="263"/>
      <c r="AB543" s="265" t="str">
        <f t="shared" si="46"/>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44"/>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45"/>
        <v>0</v>
      </c>
      <c r="Y544" s="263"/>
      <c r="Z544" s="263"/>
      <c r="AB544" s="265" t="str">
        <f t="shared" si="46"/>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44"/>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45"/>
        <v>0</v>
      </c>
      <c r="Y545" s="263"/>
      <c r="Z545" s="263"/>
      <c r="AB545" s="265" t="str">
        <f t="shared" si="46"/>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44"/>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45"/>
        <v>0</v>
      </c>
      <c r="Y546" s="263"/>
      <c r="Z546" s="263"/>
      <c r="AB546" s="265" t="str">
        <f t="shared" si="46"/>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44"/>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45"/>
        <v>0</v>
      </c>
      <c r="Y547" s="263"/>
      <c r="Z547" s="263"/>
      <c r="AB547" s="265" t="str">
        <f t="shared" si="46"/>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44"/>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45"/>
        <v>0</v>
      </c>
      <c r="Y548" s="263"/>
      <c r="Z548" s="263"/>
      <c r="AB548" s="265" t="str">
        <f t="shared" si="46"/>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44"/>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45"/>
        <v>0</v>
      </c>
      <c r="Y549" s="263"/>
      <c r="Z549" s="263"/>
      <c r="AB549" s="265" t="str">
        <f t="shared" si="46"/>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47">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48">IF(AND(C550="Smelter not listed",OR(LEN(D550)=0,LEN(E550)=0)),1,0)</f>
        <v>0</v>
      </c>
      <c r="Y550" s="263"/>
      <c r="Z550" s="263"/>
      <c r="AB550" s="265" t="str">
        <f t="shared" ref="AB550:AB580" si="49">B550&amp;C550</f>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47"/>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48"/>
        <v>0</v>
      </c>
      <c r="Y551" s="263"/>
      <c r="Z551" s="263"/>
      <c r="AB551" s="265" t="str">
        <f t="shared" si="49"/>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47"/>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48"/>
        <v>0</v>
      </c>
      <c r="Y552" s="263"/>
      <c r="Z552" s="263"/>
      <c r="AB552" s="265" t="str">
        <f t="shared" si="49"/>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47"/>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48"/>
        <v>0</v>
      </c>
      <c r="Y553" s="263"/>
      <c r="Z553" s="263"/>
      <c r="AB553" s="265" t="str">
        <f t="shared" si="49"/>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47"/>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48"/>
        <v>0</v>
      </c>
      <c r="Y554" s="263"/>
      <c r="Z554" s="263"/>
      <c r="AB554" s="265" t="str">
        <f t="shared" si="49"/>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47"/>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48"/>
        <v>0</v>
      </c>
      <c r="Y555" s="263"/>
      <c r="Z555" s="263"/>
      <c r="AB555" s="265" t="str">
        <f t="shared" si="49"/>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47"/>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48"/>
        <v>0</v>
      </c>
      <c r="Y556" s="263"/>
      <c r="Z556" s="263"/>
      <c r="AB556" s="265" t="str">
        <f t="shared" si="49"/>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47"/>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48"/>
        <v>0</v>
      </c>
      <c r="Y557" s="263"/>
      <c r="Z557" s="263"/>
      <c r="AB557" s="265" t="str">
        <f t="shared" si="49"/>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47"/>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48"/>
        <v>0</v>
      </c>
      <c r="Y558" s="263"/>
      <c r="Z558" s="263"/>
      <c r="AB558" s="265" t="str">
        <f t="shared" si="49"/>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47"/>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48"/>
        <v>0</v>
      </c>
      <c r="Y559" s="263"/>
      <c r="Z559" s="263"/>
      <c r="AB559" s="265" t="str">
        <f t="shared" si="49"/>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47"/>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48"/>
        <v>0</v>
      </c>
      <c r="Y560" s="263"/>
      <c r="Z560" s="263"/>
      <c r="AB560" s="265" t="str">
        <f t="shared" si="49"/>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47"/>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48"/>
        <v>0</v>
      </c>
      <c r="Y561" s="263"/>
      <c r="Z561" s="263"/>
      <c r="AB561" s="265" t="str">
        <f t="shared" si="49"/>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47"/>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48"/>
        <v>0</v>
      </c>
      <c r="Y562" s="263"/>
      <c r="Z562" s="263"/>
      <c r="AB562" s="265" t="str">
        <f t="shared" si="49"/>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47"/>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48"/>
        <v>0</v>
      </c>
      <c r="Y563" s="263"/>
      <c r="Z563" s="263"/>
      <c r="AB563" s="265" t="str">
        <f t="shared" si="49"/>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47"/>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48"/>
        <v>0</v>
      </c>
      <c r="Y564" s="263"/>
      <c r="Z564" s="263"/>
      <c r="AB564" s="265" t="str">
        <f t="shared" si="49"/>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47"/>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48"/>
        <v>0</v>
      </c>
      <c r="Y565" s="263"/>
      <c r="Z565" s="263"/>
      <c r="AB565" s="265" t="str">
        <f t="shared" si="49"/>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47"/>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48"/>
        <v>0</v>
      </c>
      <c r="Y566" s="263"/>
      <c r="Z566" s="263"/>
      <c r="AB566" s="265" t="str">
        <f t="shared" si="49"/>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47"/>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48"/>
        <v>0</v>
      </c>
      <c r="Y567" s="263"/>
      <c r="Z567" s="263"/>
      <c r="AB567" s="265" t="str">
        <f t="shared" si="49"/>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47"/>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48"/>
        <v>0</v>
      </c>
      <c r="Y568" s="263"/>
      <c r="Z568" s="263"/>
      <c r="AB568" s="265" t="str">
        <f t="shared" si="49"/>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47"/>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48"/>
        <v>0</v>
      </c>
      <c r="Y569" s="263"/>
      <c r="Z569" s="263"/>
      <c r="AB569" s="265" t="str">
        <f t="shared" si="49"/>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47"/>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48"/>
        <v>0</v>
      </c>
      <c r="Y570" s="263"/>
      <c r="Z570" s="263"/>
      <c r="AB570" s="265" t="str">
        <f t="shared" si="49"/>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47"/>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48"/>
        <v>0</v>
      </c>
      <c r="Y571" s="263"/>
      <c r="Z571" s="263"/>
      <c r="AB571" s="265" t="str">
        <f t="shared" si="49"/>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47"/>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48"/>
        <v>0</v>
      </c>
      <c r="Y572" s="263"/>
      <c r="Z572" s="263"/>
      <c r="AB572" s="265" t="str">
        <f t="shared" si="49"/>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47"/>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48"/>
        <v>0</v>
      </c>
      <c r="Y573" s="263"/>
      <c r="Z573" s="263"/>
      <c r="AB573" s="265" t="str">
        <f t="shared" si="49"/>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47"/>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48"/>
        <v>0</v>
      </c>
      <c r="Y574" s="263"/>
      <c r="Z574" s="263"/>
      <c r="AB574" s="265" t="str">
        <f t="shared" si="49"/>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47"/>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48"/>
        <v>0</v>
      </c>
      <c r="Y575" s="263"/>
      <c r="Z575" s="263"/>
      <c r="AB575" s="265" t="str">
        <f t="shared" si="49"/>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47"/>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48"/>
        <v>0</v>
      </c>
      <c r="Y576" s="263"/>
      <c r="Z576" s="263"/>
      <c r="AB576" s="265" t="str">
        <f t="shared" si="49"/>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47"/>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48"/>
        <v>0</v>
      </c>
      <c r="Y577" s="263"/>
      <c r="Z577" s="263"/>
      <c r="AB577" s="265" t="str">
        <f t="shared" si="49"/>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47"/>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48"/>
        <v>0</v>
      </c>
      <c r="Y578" s="263"/>
      <c r="Z578" s="263"/>
      <c r="AB578" s="265" t="str">
        <f t="shared" si="49"/>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47"/>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48"/>
        <v>0</v>
      </c>
      <c r="Y579" s="263"/>
      <c r="Z579" s="263"/>
      <c r="AB579" s="265" t="str">
        <f t="shared" si="49"/>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47"/>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48"/>
        <v>0</v>
      </c>
      <c r="Y580" s="263"/>
      <c r="Z580" s="263"/>
      <c r="AB580" s="265" t="str">
        <f t="shared" si="49"/>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50">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51">IF(AND(C581="Smelter not listed",OR(LEN(D581)=0,LEN(E581)=0)),1,0)</f>
        <v>0</v>
      </c>
      <c r="Y581" s="263"/>
      <c r="Z581" s="263"/>
      <c r="AB581" s="265" t="str">
        <f t="shared" ref="AB581" si="52">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53">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54">IF(AND(C586="Smelter not listed",OR(LEN(D586)=0,LEN(E586)=0)),1,0)</f>
        <v>0</v>
      </c>
      <c r="Y586" s="263"/>
      <c r="Z586" s="263"/>
      <c r="AB586" s="265" t="str">
        <f t="shared" ref="AB586" si="55">B586&amp;C586</f>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56">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57">IF(AND(C587="Smelter not listed",OR(LEN(D587)=0,LEN(E587)=0)),1,0)</f>
        <v>0</v>
      </c>
      <c r="Y587" s="263"/>
      <c r="Z587" s="263"/>
      <c r="AB587" s="265" t="str">
        <f t="shared" ref="AB587:AB634" si="58">B587&amp;C587</f>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56"/>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57"/>
        <v>0</v>
      </c>
      <c r="Y588" s="263"/>
      <c r="Z588" s="263"/>
      <c r="AB588" s="265" t="str">
        <f t="shared" si="58"/>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56"/>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57"/>
        <v>0</v>
      </c>
      <c r="Y589" s="263"/>
      <c r="Z589" s="263"/>
      <c r="AB589" s="265" t="str">
        <f t="shared" si="58"/>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56"/>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57"/>
        <v>0</v>
      </c>
      <c r="Y590" s="263"/>
      <c r="Z590" s="263"/>
      <c r="AB590" s="265" t="str">
        <f t="shared" si="58"/>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56"/>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57"/>
        <v>0</v>
      </c>
      <c r="Y591" s="263"/>
      <c r="Z591" s="263"/>
      <c r="AB591" s="265" t="str">
        <f t="shared" si="58"/>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56"/>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57"/>
        <v>0</v>
      </c>
      <c r="Y592" s="263"/>
      <c r="Z592" s="263"/>
      <c r="AB592" s="265" t="str">
        <f t="shared" si="58"/>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56"/>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57"/>
        <v>0</v>
      </c>
      <c r="Y593" s="263"/>
      <c r="Z593" s="263"/>
      <c r="AB593" s="265" t="str">
        <f t="shared" si="58"/>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56"/>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57"/>
        <v>0</v>
      </c>
      <c r="Y594" s="263"/>
      <c r="Z594" s="263"/>
      <c r="AB594" s="265" t="str">
        <f t="shared" si="58"/>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56"/>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57"/>
        <v>0</v>
      </c>
      <c r="Y595" s="263"/>
      <c r="Z595" s="263"/>
      <c r="AB595" s="265" t="str">
        <f t="shared" si="58"/>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56"/>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57"/>
        <v>0</v>
      </c>
      <c r="Y596" s="263"/>
      <c r="Z596" s="263"/>
      <c r="AB596" s="265" t="str">
        <f t="shared" si="58"/>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56"/>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57"/>
        <v>0</v>
      </c>
      <c r="Y597" s="263"/>
      <c r="Z597" s="263"/>
      <c r="AB597" s="265" t="str">
        <f t="shared" si="58"/>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56"/>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57"/>
        <v>0</v>
      </c>
      <c r="Y598" s="263"/>
      <c r="Z598" s="263"/>
      <c r="AB598" s="265" t="str">
        <f t="shared" si="58"/>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56"/>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57"/>
        <v>0</v>
      </c>
      <c r="Y599" s="263"/>
      <c r="Z599" s="263"/>
      <c r="AB599" s="265" t="str">
        <f t="shared" si="58"/>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56"/>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57"/>
        <v>0</v>
      </c>
      <c r="Y600" s="263"/>
      <c r="Z600" s="263"/>
      <c r="AB600" s="265" t="str">
        <f t="shared" si="58"/>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56"/>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57"/>
        <v>0</v>
      </c>
      <c r="Y601" s="263"/>
      <c r="Z601" s="263"/>
      <c r="AB601" s="265" t="str">
        <f t="shared" si="58"/>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56"/>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57"/>
        <v>0</v>
      </c>
      <c r="Y602" s="263"/>
      <c r="Z602" s="263"/>
      <c r="AB602" s="265" t="str">
        <f t="shared" si="58"/>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56"/>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57"/>
        <v>0</v>
      </c>
      <c r="Y603" s="263"/>
      <c r="Z603" s="263"/>
      <c r="AB603" s="265" t="str">
        <f t="shared" si="58"/>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56"/>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57"/>
        <v>0</v>
      </c>
      <c r="Y604" s="263"/>
      <c r="Z604" s="263"/>
      <c r="AB604" s="265" t="str">
        <f t="shared" si="58"/>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56"/>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57"/>
        <v>0</v>
      </c>
      <c r="Y605" s="263"/>
      <c r="Z605" s="263"/>
      <c r="AB605" s="265" t="str">
        <f t="shared" si="58"/>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56"/>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57"/>
        <v>0</v>
      </c>
      <c r="Y606" s="263"/>
      <c r="Z606" s="263"/>
      <c r="AB606" s="265" t="str">
        <f t="shared" si="58"/>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56"/>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57"/>
        <v>0</v>
      </c>
      <c r="Y607" s="263"/>
      <c r="Z607" s="263"/>
      <c r="AB607" s="265" t="str">
        <f t="shared" si="58"/>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56"/>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57"/>
        <v>0</v>
      </c>
      <c r="Y608" s="263"/>
      <c r="Z608" s="263"/>
      <c r="AB608" s="265" t="str">
        <f t="shared" si="58"/>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56"/>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57"/>
        <v>0</v>
      </c>
      <c r="Y609" s="263"/>
      <c r="Z609" s="263"/>
      <c r="AB609" s="265" t="str">
        <f t="shared" si="58"/>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56"/>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57"/>
        <v>0</v>
      </c>
      <c r="Y610" s="263"/>
      <c r="Z610" s="263"/>
      <c r="AB610" s="265" t="str">
        <f t="shared" si="58"/>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56"/>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57"/>
        <v>0</v>
      </c>
      <c r="Y611" s="263"/>
      <c r="Z611" s="263"/>
      <c r="AB611" s="265" t="str">
        <f t="shared" si="58"/>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56"/>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57"/>
        <v>0</v>
      </c>
      <c r="Y612" s="263"/>
      <c r="Z612" s="263"/>
      <c r="AB612" s="265" t="str">
        <f t="shared" si="58"/>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56"/>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57"/>
        <v>0</v>
      </c>
      <c r="Y613" s="263"/>
      <c r="Z613" s="263"/>
      <c r="AB613" s="265" t="str">
        <f t="shared" si="58"/>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56"/>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57"/>
        <v>0</v>
      </c>
      <c r="Y614" s="263"/>
      <c r="Z614" s="263"/>
      <c r="AB614" s="265" t="str">
        <f t="shared" si="58"/>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56"/>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57"/>
        <v>0</v>
      </c>
      <c r="Y615" s="263"/>
      <c r="Z615" s="263"/>
      <c r="AB615" s="265" t="str">
        <f t="shared" si="58"/>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56"/>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57"/>
        <v>0</v>
      </c>
      <c r="Y616" s="263"/>
      <c r="Z616" s="263"/>
      <c r="AB616" s="265" t="str">
        <f t="shared" si="58"/>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56"/>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57"/>
        <v>0</v>
      </c>
      <c r="Y617" s="263"/>
      <c r="Z617" s="263"/>
      <c r="AB617" s="265" t="str">
        <f t="shared" si="58"/>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56"/>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57"/>
        <v>0</v>
      </c>
      <c r="Y618" s="263"/>
      <c r="Z618" s="263"/>
      <c r="AB618" s="265" t="str">
        <f t="shared" si="58"/>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56"/>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57"/>
        <v>0</v>
      </c>
      <c r="Y619" s="263"/>
      <c r="Z619" s="263"/>
      <c r="AB619" s="265" t="str">
        <f t="shared" si="58"/>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56"/>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57"/>
        <v>0</v>
      </c>
      <c r="Y620" s="263"/>
      <c r="Z620" s="263"/>
      <c r="AB620" s="265" t="str">
        <f t="shared" si="58"/>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56"/>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57"/>
        <v>0</v>
      </c>
      <c r="Y621" s="263"/>
      <c r="Z621" s="263"/>
      <c r="AB621" s="265" t="str">
        <f t="shared" si="58"/>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56"/>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57"/>
        <v>0</v>
      </c>
      <c r="Y622" s="263"/>
      <c r="Z622" s="263"/>
      <c r="AB622" s="265" t="str">
        <f t="shared" si="58"/>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56"/>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57"/>
        <v>0</v>
      </c>
      <c r="Y623" s="263"/>
      <c r="Z623" s="263"/>
      <c r="AB623" s="265" t="str">
        <f t="shared" si="58"/>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56"/>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57"/>
        <v>0</v>
      </c>
      <c r="Y624" s="263"/>
      <c r="Z624" s="263"/>
      <c r="AB624" s="265" t="str">
        <f t="shared" si="58"/>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56"/>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57"/>
        <v>0</v>
      </c>
      <c r="Y625" s="263"/>
      <c r="Z625" s="263"/>
      <c r="AB625" s="265" t="str">
        <f t="shared" si="58"/>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56"/>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57"/>
        <v>0</v>
      </c>
      <c r="Y626" s="263"/>
      <c r="Z626" s="263"/>
      <c r="AB626" s="265" t="str">
        <f t="shared" si="58"/>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56"/>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57"/>
        <v>0</v>
      </c>
      <c r="Y627" s="263"/>
      <c r="Z627" s="263"/>
      <c r="AB627" s="265" t="str">
        <f t="shared" si="58"/>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56"/>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57"/>
        <v>0</v>
      </c>
      <c r="Y628" s="263"/>
      <c r="Z628" s="263"/>
      <c r="AB628" s="265" t="str">
        <f t="shared" si="58"/>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56"/>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57"/>
        <v>0</v>
      </c>
      <c r="Y629" s="263"/>
      <c r="Z629" s="263"/>
      <c r="AB629" s="265" t="str">
        <f t="shared" si="58"/>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56"/>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57"/>
        <v>0</v>
      </c>
      <c r="Y630" s="263"/>
      <c r="Z630" s="263"/>
      <c r="AB630" s="265" t="str">
        <f t="shared" si="58"/>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56"/>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57"/>
        <v>0</v>
      </c>
      <c r="Y631" s="263"/>
      <c r="Z631" s="263"/>
      <c r="AB631" s="265" t="str">
        <f t="shared" si="58"/>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56"/>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57"/>
        <v>0</v>
      </c>
      <c r="Y632" s="263"/>
      <c r="Z632" s="263"/>
      <c r="AB632" s="265" t="str">
        <f t="shared" si="58"/>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56"/>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57"/>
        <v>0</v>
      </c>
      <c r="Y633" s="263"/>
      <c r="Z633" s="263"/>
      <c r="AB633" s="265" t="str">
        <f t="shared" si="58"/>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56"/>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57"/>
        <v>0</v>
      </c>
      <c r="Y634" s="263"/>
      <c r="Z634" s="263"/>
      <c r="AB634" s="265" t="str">
        <f t="shared" si="58"/>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59">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60">IF(AND(C635="Smelter not listed",OR(LEN(D635)=0,LEN(E635)=0)),1,0)</f>
        <v>0</v>
      </c>
      <c r="Y635" s="263"/>
      <c r="Z635" s="263"/>
      <c r="AB635" s="265" t="str">
        <f t="shared" ref="AB635" si="61">B635&amp;C635</f>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62">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63">IF(AND(C636="Smelter not listed",OR(LEN(D636)=0,LEN(E636)=0)),1,0)</f>
        <v>0</v>
      </c>
      <c r="Y636" s="263"/>
      <c r="Z636" s="263"/>
      <c r="AB636" s="265" t="str">
        <f t="shared" ref="AB636:AB667" si="64">B636&amp;C636</f>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62"/>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63"/>
        <v>0</v>
      </c>
      <c r="Y637" s="263"/>
      <c r="Z637" s="263"/>
      <c r="AB637" s="265" t="str">
        <f t="shared" si="64"/>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62"/>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63"/>
        <v>0</v>
      </c>
      <c r="Y638" s="263"/>
      <c r="Z638" s="263"/>
      <c r="AB638" s="265" t="str">
        <f t="shared" si="64"/>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62"/>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63"/>
        <v>0</v>
      </c>
      <c r="Y639" s="263"/>
      <c r="Z639" s="263"/>
      <c r="AB639" s="265" t="str">
        <f t="shared" si="64"/>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62"/>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63"/>
        <v>0</v>
      </c>
      <c r="Y640" s="263"/>
      <c r="Z640" s="263"/>
      <c r="AB640" s="265" t="str">
        <f t="shared" si="64"/>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62"/>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63"/>
        <v>0</v>
      </c>
      <c r="Y641" s="263"/>
      <c r="Z641" s="263"/>
      <c r="AB641" s="265" t="str">
        <f t="shared" si="64"/>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62"/>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63"/>
        <v>0</v>
      </c>
      <c r="Y642" s="263"/>
      <c r="Z642" s="263"/>
      <c r="AB642" s="265" t="str">
        <f t="shared" si="64"/>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62"/>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63"/>
        <v>0</v>
      </c>
      <c r="Y643" s="263"/>
      <c r="Z643" s="263"/>
      <c r="AB643" s="265" t="str">
        <f t="shared" si="64"/>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62"/>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63"/>
        <v>0</v>
      </c>
      <c r="Y644" s="263"/>
      <c r="Z644" s="263"/>
      <c r="AB644" s="265" t="str">
        <f t="shared" si="64"/>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62"/>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63"/>
        <v>0</v>
      </c>
      <c r="Y645" s="263"/>
      <c r="Z645" s="263"/>
      <c r="AB645" s="265" t="str">
        <f t="shared" si="64"/>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62"/>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63"/>
        <v>0</v>
      </c>
      <c r="Y646" s="263"/>
      <c r="Z646" s="263"/>
      <c r="AB646" s="265" t="str">
        <f t="shared" si="64"/>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62"/>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63"/>
        <v>0</v>
      </c>
      <c r="Y647" s="263"/>
      <c r="Z647" s="263"/>
      <c r="AB647" s="265" t="str">
        <f t="shared" si="64"/>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62"/>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63"/>
        <v>0</v>
      </c>
      <c r="Y648" s="263"/>
      <c r="Z648" s="263"/>
      <c r="AB648" s="265" t="str">
        <f t="shared" si="64"/>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62"/>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63"/>
        <v>0</v>
      </c>
      <c r="Y649" s="263"/>
      <c r="Z649" s="263"/>
      <c r="AB649" s="265" t="str">
        <f t="shared" si="64"/>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62"/>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63"/>
        <v>0</v>
      </c>
      <c r="Y650" s="263"/>
      <c r="Z650" s="263"/>
      <c r="AB650" s="265" t="str">
        <f t="shared" si="64"/>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62"/>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63"/>
        <v>0</v>
      </c>
      <c r="Y651" s="263"/>
      <c r="Z651" s="263"/>
      <c r="AB651" s="265" t="str">
        <f t="shared" si="64"/>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62"/>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63"/>
        <v>0</v>
      </c>
      <c r="Y652" s="263"/>
      <c r="Z652" s="263"/>
      <c r="AB652" s="265" t="str">
        <f t="shared" si="64"/>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62"/>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63"/>
        <v>0</v>
      </c>
      <c r="Y653" s="263"/>
      <c r="Z653" s="263"/>
      <c r="AB653" s="265" t="str">
        <f t="shared" si="64"/>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62"/>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63"/>
        <v>0</v>
      </c>
      <c r="Y654" s="263"/>
      <c r="Z654" s="263"/>
      <c r="AB654" s="265" t="str">
        <f t="shared" si="64"/>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62"/>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63"/>
        <v>0</v>
      </c>
      <c r="Y655" s="263"/>
      <c r="Z655" s="263"/>
      <c r="AB655" s="265" t="str">
        <f t="shared" si="64"/>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62"/>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63"/>
        <v>0</v>
      </c>
      <c r="Y656" s="263"/>
      <c r="Z656" s="263"/>
      <c r="AB656" s="265" t="str">
        <f t="shared" si="64"/>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62"/>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63"/>
        <v>0</v>
      </c>
      <c r="Y657" s="263"/>
      <c r="Z657" s="263"/>
      <c r="AB657" s="265" t="str">
        <f t="shared" si="64"/>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62"/>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63"/>
        <v>0</v>
      </c>
      <c r="Y658" s="263"/>
      <c r="Z658" s="263"/>
      <c r="AB658" s="265" t="str">
        <f t="shared" si="64"/>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62"/>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63"/>
        <v>0</v>
      </c>
      <c r="Y659" s="263"/>
      <c r="Z659" s="263"/>
      <c r="AB659" s="265" t="str">
        <f t="shared" si="64"/>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62"/>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63"/>
        <v>0</v>
      </c>
      <c r="Y660" s="263"/>
      <c r="Z660" s="263"/>
      <c r="AB660" s="265" t="str">
        <f t="shared" si="64"/>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62"/>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63"/>
        <v>0</v>
      </c>
      <c r="Y661" s="263"/>
      <c r="Z661" s="263"/>
      <c r="AB661" s="265" t="str">
        <f t="shared" si="64"/>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62"/>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63"/>
        <v>0</v>
      </c>
      <c r="Y662" s="263"/>
      <c r="Z662" s="263"/>
      <c r="AB662" s="265" t="str">
        <f t="shared" si="64"/>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62"/>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63"/>
        <v>0</v>
      </c>
      <c r="Y663" s="263"/>
      <c r="Z663" s="263"/>
      <c r="AB663" s="265" t="str">
        <f t="shared" si="64"/>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62"/>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63"/>
        <v>0</v>
      </c>
      <c r="Y664" s="263"/>
      <c r="Z664" s="263"/>
      <c r="AB664" s="265" t="str">
        <f t="shared" si="64"/>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62"/>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63"/>
        <v>0</v>
      </c>
      <c r="Y665" s="263"/>
      <c r="Z665" s="263"/>
      <c r="AB665" s="265" t="str">
        <f t="shared" si="64"/>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62"/>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63"/>
        <v>0</v>
      </c>
      <c r="Y666" s="263"/>
      <c r="Z666" s="263"/>
      <c r="AB666" s="265" t="str">
        <f t="shared" si="64"/>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62"/>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63"/>
        <v>0</v>
      </c>
      <c r="Y667" s="263"/>
      <c r="Z667" s="263"/>
      <c r="AB667" s="265" t="str">
        <f t="shared" si="64"/>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65">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66">IF(AND(C668="Smelter not listed",OR(LEN(D668)=0,LEN(E668)=0)),1,0)</f>
        <v>0</v>
      </c>
      <c r="Y668" s="263"/>
      <c r="Z668" s="263"/>
      <c r="AB668" s="265" t="str">
        <f t="shared" ref="AB668:AB698" si="67">B668&amp;C668</f>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65"/>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66"/>
        <v>0</v>
      </c>
      <c r="Y669" s="263"/>
      <c r="Z669" s="263"/>
      <c r="AB669" s="265" t="str">
        <f t="shared" si="67"/>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65"/>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66"/>
        <v>0</v>
      </c>
      <c r="Y670" s="263"/>
      <c r="Z670" s="263"/>
      <c r="AB670" s="265" t="str">
        <f t="shared" si="67"/>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65"/>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66"/>
        <v>0</v>
      </c>
      <c r="Y671" s="263"/>
      <c r="Z671" s="263"/>
      <c r="AB671" s="265" t="str">
        <f t="shared" si="67"/>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65"/>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66"/>
        <v>0</v>
      </c>
      <c r="Y672" s="263"/>
      <c r="Z672" s="263"/>
      <c r="AB672" s="265" t="str">
        <f t="shared" si="67"/>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65"/>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66"/>
        <v>0</v>
      </c>
      <c r="Y673" s="263"/>
      <c r="Z673" s="263"/>
      <c r="AB673" s="265" t="str">
        <f t="shared" si="67"/>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65"/>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66"/>
        <v>0</v>
      </c>
      <c r="Y674" s="263"/>
      <c r="Z674" s="263"/>
      <c r="AB674" s="265" t="str">
        <f t="shared" si="67"/>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65"/>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66"/>
        <v>0</v>
      </c>
      <c r="Y675" s="263"/>
      <c r="Z675" s="263"/>
      <c r="AB675" s="265" t="str">
        <f t="shared" si="67"/>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65"/>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66"/>
        <v>0</v>
      </c>
      <c r="Y676" s="263"/>
      <c r="Z676" s="263"/>
      <c r="AB676" s="265" t="str">
        <f t="shared" si="67"/>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65"/>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66"/>
        <v>0</v>
      </c>
      <c r="Y677" s="263"/>
      <c r="Z677" s="263"/>
      <c r="AB677" s="265" t="str">
        <f t="shared" si="67"/>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65"/>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66"/>
        <v>0</v>
      </c>
      <c r="Y678" s="263"/>
      <c r="Z678" s="263"/>
      <c r="AB678" s="265" t="str">
        <f t="shared" si="67"/>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65"/>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66"/>
        <v>0</v>
      </c>
      <c r="Y679" s="263"/>
      <c r="Z679" s="263"/>
      <c r="AB679" s="265" t="str">
        <f t="shared" si="67"/>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65"/>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66"/>
        <v>0</v>
      </c>
      <c r="Y680" s="263"/>
      <c r="Z680" s="263"/>
      <c r="AB680" s="265" t="str">
        <f t="shared" si="67"/>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65"/>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66"/>
        <v>0</v>
      </c>
      <c r="Y681" s="263"/>
      <c r="Z681" s="263"/>
      <c r="AB681" s="265" t="str">
        <f t="shared" si="67"/>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65"/>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66"/>
        <v>0</v>
      </c>
      <c r="Y682" s="263"/>
      <c r="Z682" s="263"/>
      <c r="AB682" s="265" t="str">
        <f t="shared" si="67"/>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65"/>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66"/>
        <v>0</v>
      </c>
      <c r="Y683" s="263"/>
      <c r="Z683" s="263"/>
      <c r="AB683" s="265" t="str">
        <f t="shared" si="67"/>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65"/>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66"/>
        <v>0</v>
      </c>
      <c r="Y684" s="263"/>
      <c r="Z684" s="263"/>
      <c r="AB684" s="265" t="str">
        <f t="shared" si="67"/>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65"/>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66"/>
        <v>0</v>
      </c>
      <c r="Y685" s="263"/>
      <c r="Z685" s="263"/>
      <c r="AB685" s="265" t="str">
        <f t="shared" si="67"/>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65"/>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66"/>
        <v>0</v>
      </c>
      <c r="Y686" s="263"/>
      <c r="Z686" s="263"/>
      <c r="AB686" s="265" t="str">
        <f t="shared" si="67"/>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65"/>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66"/>
        <v>0</v>
      </c>
      <c r="Y687" s="263"/>
      <c r="Z687" s="263"/>
      <c r="AB687" s="265" t="str">
        <f t="shared" si="67"/>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65"/>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66"/>
        <v>0</v>
      </c>
      <c r="Y688" s="263"/>
      <c r="Z688" s="263"/>
      <c r="AB688" s="265" t="str">
        <f t="shared" si="67"/>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65"/>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66"/>
        <v>0</v>
      </c>
      <c r="Y689" s="263"/>
      <c r="Z689" s="263"/>
      <c r="AB689" s="265" t="str">
        <f t="shared" si="67"/>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65"/>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66"/>
        <v>0</v>
      </c>
      <c r="Y690" s="263"/>
      <c r="Z690" s="263"/>
      <c r="AB690" s="265" t="str">
        <f t="shared" si="67"/>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65"/>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66"/>
        <v>0</v>
      </c>
      <c r="Y691" s="263"/>
      <c r="Z691" s="263"/>
      <c r="AB691" s="265" t="str">
        <f t="shared" si="67"/>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65"/>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66"/>
        <v>0</v>
      </c>
      <c r="Y692" s="263"/>
      <c r="Z692" s="263"/>
      <c r="AB692" s="265" t="str">
        <f t="shared" si="67"/>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65"/>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66"/>
        <v>0</v>
      </c>
      <c r="Y693" s="263"/>
      <c r="Z693" s="263"/>
      <c r="AB693" s="265" t="str">
        <f t="shared" si="67"/>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65"/>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66"/>
        <v>0</v>
      </c>
      <c r="Y694" s="263"/>
      <c r="Z694" s="263"/>
      <c r="AB694" s="265" t="str">
        <f t="shared" si="67"/>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65"/>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66"/>
        <v>0</v>
      </c>
      <c r="Y695" s="263"/>
      <c r="Z695" s="263"/>
      <c r="AB695" s="265" t="str">
        <f t="shared" si="67"/>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65"/>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66"/>
        <v>0</v>
      </c>
      <c r="Y696" s="263"/>
      <c r="Z696" s="263"/>
      <c r="AB696" s="265" t="str">
        <f t="shared" si="67"/>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65"/>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66"/>
        <v>0</v>
      </c>
      <c r="Y697" s="263"/>
      <c r="Z697" s="263"/>
      <c r="AB697" s="265" t="str">
        <f t="shared" si="67"/>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65"/>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66"/>
        <v>0</v>
      </c>
      <c r="Y698" s="263"/>
      <c r="Z698" s="263"/>
      <c r="AB698" s="265" t="str">
        <f t="shared" si="67"/>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68">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69">IF(AND(C699="Smelter not listed",OR(LEN(D699)=0,LEN(E699)=0)),1,0)</f>
        <v>0</v>
      </c>
      <c r="Y699" s="263"/>
      <c r="Z699" s="263"/>
      <c r="AB699" s="265" t="str">
        <f t="shared" ref="AB699" si="70">B699&amp;C699</f>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71">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72">IF(AND(C700="Smelter not listed",OR(LEN(D700)=0,LEN(E700)=0)),1,0)</f>
        <v>0</v>
      </c>
      <c r="Y700" s="263"/>
      <c r="Z700" s="263"/>
      <c r="AB700" s="265" t="str">
        <f t="shared" ref="AB700:AB731" si="73">B700&amp;C700</f>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71"/>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72"/>
        <v>0</v>
      </c>
      <c r="Y701" s="263"/>
      <c r="Z701" s="263"/>
      <c r="AB701" s="265" t="str">
        <f t="shared" si="73"/>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71"/>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72"/>
        <v>0</v>
      </c>
      <c r="Y702" s="263"/>
      <c r="Z702" s="263"/>
      <c r="AB702" s="265" t="str">
        <f t="shared" si="73"/>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71"/>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72"/>
        <v>0</v>
      </c>
      <c r="Y703" s="263"/>
      <c r="Z703" s="263"/>
      <c r="AB703" s="265" t="str">
        <f t="shared" si="73"/>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71"/>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72"/>
        <v>0</v>
      </c>
      <c r="Y704" s="263"/>
      <c r="Z704" s="263"/>
      <c r="AB704" s="265" t="str">
        <f t="shared" si="73"/>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71"/>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72"/>
        <v>0</v>
      </c>
      <c r="Y705" s="263"/>
      <c r="Z705" s="263"/>
      <c r="AB705" s="265" t="str">
        <f t="shared" si="73"/>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71"/>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72"/>
        <v>0</v>
      </c>
      <c r="Y706" s="263"/>
      <c r="Z706" s="263"/>
      <c r="AB706" s="265" t="str">
        <f t="shared" si="73"/>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71"/>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72"/>
        <v>0</v>
      </c>
      <c r="Y707" s="263"/>
      <c r="Z707" s="263"/>
      <c r="AB707" s="265" t="str">
        <f t="shared" si="73"/>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71"/>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72"/>
        <v>0</v>
      </c>
      <c r="Y708" s="263"/>
      <c r="Z708" s="263"/>
      <c r="AB708" s="265" t="str">
        <f t="shared" si="73"/>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71"/>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72"/>
        <v>0</v>
      </c>
      <c r="Y709" s="263"/>
      <c r="Z709" s="263"/>
      <c r="AB709" s="265" t="str">
        <f t="shared" si="73"/>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71"/>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72"/>
        <v>0</v>
      </c>
      <c r="Y710" s="263"/>
      <c r="Z710" s="263"/>
      <c r="AB710" s="265" t="str">
        <f t="shared" si="73"/>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71"/>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72"/>
        <v>0</v>
      </c>
      <c r="Y711" s="263"/>
      <c r="Z711" s="263"/>
      <c r="AB711" s="265" t="str">
        <f t="shared" si="73"/>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71"/>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72"/>
        <v>0</v>
      </c>
      <c r="Y712" s="263"/>
      <c r="Z712" s="263"/>
      <c r="AB712" s="265" t="str">
        <f t="shared" si="73"/>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71"/>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72"/>
        <v>0</v>
      </c>
      <c r="Y713" s="263"/>
      <c r="Z713" s="263"/>
      <c r="AB713" s="265" t="str">
        <f t="shared" si="73"/>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71"/>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72"/>
        <v>0</v>
      </c>
      <c r="Y714" s="263"/>
      <c r="Z714" s="263"/>
      <c r="AB714" s="265" t="str">
        <f t="shared" si="73"/>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71"/>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72"/>
        <v>0</v>
      </c>
      <c r="Y715" s="263"/>
      <c r="Z715" s="263"/>
      <c r="AB715" s="265" t="str">
        <f t="shared" si="73"/>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71"/>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72"/>
        <v>0</v>
      </c>
      <c r="Y716" s="263"/>
      <c r="Z716" s="263"/>
      <c r="AB716" s="265" t="str">
        <f t="shared" si="73"/>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71"/>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72"/>
        <v>0</v>
      </c>
      <c r="Y717" s="263"/>
      <c r="Z717" s="263"/>
      <c r="AB717" s="265" t="str">
        <f t="shared" si="73"/>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71"/>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72"/>
        <v>0</v>
      </c>
      <c r="Y718" s="263"/>
      <c r="Z718" s="263"/>
      <c r="AB718" s="265" t="str">
        <f t="shared" si="73"/>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71"/>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72"/>
        <v>0</v>
      </c>
      <c r="Y719" s="263"/>
      <c r="Z719" s="263"/>
      <c r="AB719" s="265" t="str">
        <f t="shared" si="73"/>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71"/>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72"/>
        <v>0</v>
      </c>
      <c r="Y720" s="263"/>
      <c r="Z720" s="263"/>
      <c r="AB720" s="265" t="str">
        <f t="shared" si="73"/>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71"/>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72"/>
        <v>0</v>
      </c>
      <c r="Y721" s="263"/>
      <c r="Z721" s="263"/>
      <c r="AB721" s="265" t="str">
        <f t="shared" si="73"/>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71"/>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72"/>
        <v>0</v>
      </c>
      <c r="Y722" s="263"/>
      <c r="Z722" s="263"/>
      <c r="AB722" s="265" t="str">
        <f t="shared" si="73"/>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71"/>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72"/>
        <v>0</v>
      </c>
      <c r="Y723" s="263"/>
      <c r="Z723" s="263"/>
      <c r="AB723" s="265" t="str">
        <f t="shared" si="73"/>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71"/>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72"/>
        <v>0</v>
      </c>
      <c r="Y724" s="263"/>
      <c r="Z724" s="263"/>
      <c r="AB724" s="265" t="str">
        <f t="shared" si="73"/>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71"/>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72"/>
        <v>0</v>
      </c>
      <c r="Y725" s="263"/>
      <c r="Z725" s="263"/>
      <c r="AB725" s="265" t="str">
        <f t="shared" si="73"/>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71"/>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72"/>
        <v>0</v>
      </c>
      <c r="Y726" s="263"/>
      <c r="Z726" s="263"/>
      <c r="AB726" s="265" t="str">
        <f t="shared" si="73"/>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71"/>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72"/>
        <v>0</v>
      </c>
      <c r="Y727" s="263"/>
      <c r="Z727" s="263"/>
      <c r="AB727" s="265" t="str">
        <f t="shared" si="73"/>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71"/>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72"/>
        <v>0</v>
      </c>
      <c r="Y728" s="263"/>
      <c r="Z728" s="263"/>
      <c r="AB728" s="265" t="str">
        <f t="shared" si="73"/>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71"/>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72"/>
        <v>0</v>
      </c>
      <c r="Y729" s="263"/>
      <c r="Z729" s="263"/>
      <c r="AB729" s="265" t="str">
        <f t="shared" si="73"/>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71"/>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72"/>
        <v>0</v>
      </c>
      <c r="Y730" s="263"/>
      <c r="Z730" s="263"/>
      <c r="AB730" s="265" t="str">
        <f t="shared" si="73"/>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71"/>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72"/>
        <v>0</v>
      </c>
      <c r="Y731" s="263"/>
      <c r="Z731" s="263"/>
      <c r="AB731" s="265" t="str">
        <f t="shared" si="73"/>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74">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75">IF(AND(C732="Smelter not listed",OR(LEN(D732)=0,LEN(E732)=0)),1,0)</f>
        <v>0</v>
      </c>
      <c r="Y732" s="263"/>
      <c r="Z732" s="263"/>
      <c r="AB732" s="265" t="str">
        <f t="shared" ref="AB732:AB762" si="76">B732&amp;C732</f>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74"/>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75"/>
        <v>0</v>
      </c>
      <c r="Y733" s="263"/>
      <c r="Z733" s="263"/>
      <c r="AB733" s="265" t="str">
        <f t="shared" si="76"/>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74"/>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75"/>
        <v>0</v>
      </c>
      <c r="Y734" s="263"/>
      <c r="Z734" s="263"/>
      <c r="AB734" s="265" t="str">
        <f t="shared" si="76"/>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74"/>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75"/>
        <v>0</v>
      </c>
      <c r="Y735" s="263"/>
      <c r="Z735" s="263"/>
      <c r="AB735" s="265" t="str">
        <f t="shared" si="76"/>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74"/>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75"/>
        <v>0</v>
      </c>
      <c r="Y736" s="263"/>
      <c r="Z736" s="263"/>
      <c r="AB736" s="265" t="str">
        <f t="shared" si="76"/>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74"/>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75"/>
        <v>0</v>
      </c>
      <c r="Y737" s="263"/>
      <c r="Z737" s="263"/>
      <c r="AB737" s="265" t="str">
        <f t="shared" si="76"/>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74"/>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75"/>
        <v>0</v>
      </c>
      <c r="Y738" s="263"/>
      <c r="Z738" s="263"/>
      <c r="AB738" s="265" t="str">
        <f t="shared" si="76"/>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74"/>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75"/>
        <v>0</v>
      </c>
      <c r="Y739" s="263"/>
      <c r="Z739" s="263"/>
      <c r="AB739" s="265" t="str">
        <f t="shared" si="76"/>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74"/>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75"/>
        <v>0</v>
      </c>
      <c r="Y740" s="263"/>
      <c r="Z740" s="263"/>
      <c r="AB740" s="265" t="str">
        <f t="shared" si="76"/>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74"/>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75"/>
        <v>0</v>
      </c>
      <c r="Y741" s="263"/>
      <c r="Z741" s="263"/>
      <c r="AB741" s="265" t="str">
        <f t="shared" si="76"/>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74"/>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75"/>
        <v>0</v>
      </c>
      <c r="Y742" s="263"/>
      <c r="Z742" s="263"/>
      <c r="AB742" s="265" t="str">
        <f t="shared" si="76"/>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74"/>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75"/>
        <v>0</v>
      </c>
      <c r="Y743" s="263"/>
      <c r="Z743" s="263"/>
      <c r="AB743" s="265" t="str">
        <f t="shared" si="76"/>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74"/>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75"/>
        <v>0</v>
      </c>
      <c r="Y744" s="263"/>
      <c r="Z744" s="263"/>
      <c r="AB744" s="265" t="str">
        <f t="shared" si="76"/>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74"/>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75"/>
        <v>0</v>
      </c>
      <c r="Y745" s="263"/>
      <c r="Z745" s="263"/>
      <c r="AB745" s="265" t="str">
        <f t="shared" si="76"/>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74"/>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75"/>
        <v>0</v>
      </c>
      <c r="Y746" s="263"/>
      <c r="Z746" s="263"/>
      <c r="AB746" s="265" t="str">
        <f t="shared" si="76"/>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74"/>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75"/>
        <v>0</v>
      </c>
      <c r="Y747" s="263"/>
      <c r="Z747" s="263"/>
      <c r="AB747" s="265" t="str">
        <f t="shared" si="76"/>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74"/>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75"/>
        <v>0</v>
      </c>
      <c r="Y748" s="263"/>
      <c r="Z748" s="263"/>
      <c r="AB748" s="265" t="str">
        <f t="shared" si="76"/>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74"/>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75"/>
        <v>0</v>
      </c>
      <c r="Y749" s="263"/>
      <c r="Z749" s="263"/>
      <c r="AB749" s="265" t="str">
        <f t="shared" si="76"/>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74"/>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75"/>
        <v>0</v>
      </c>
      <c r="Y750" s="263"/>
      <c r="Z750" s="263"/>
      <c r="AB750" s="265" t="str">
        <f t="shared" si="76"/>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74"/>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75"/>
        <v>0</v>
      </c>
      <c r="Y751" s="263"/>
      <c r="Z751" s="263"/>
      <c r="AB751" s="265" t="str">
        <f t="shared" si="76"/>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74"/>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75"/>
        <v>0</v>
      </c>
      <c r="Y752" s="263"/>
      <c r="Z752" s="263"/>
      <c r="AB752" s="265" t="str">
        <f t="shared" si="76"/>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74"/>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75"/>
        <v>0</v>
      </c>
      <c r="Y753" s="263"/>
      <c r="Z753" s="263"/>
      <c r="AB753" s="265" t="str">
        <f t="shared" si="76"/>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74"/>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75"/>
        <v>0</v>
      </c>
      <c r="Y754" s="263"/>
      <c r="Z754" s="263"/>
      <c r="AB754" s="265" t="str">
        <f t="shared" si="76"/>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74"/>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75"/>
        <v>0</v>
      </c>
      <c r="Y755" s="263"/>
      <c r="Z755" s="263"/>
      <c r="AB755" s="265" t="str">
        <f t="shared" si="76"/>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74"/>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75"/>
        <v>0</v>
      </c>
      <c r="Y756" s="263"/>
      <c r="Z756" s="263"/>
      <c r="AB756" s="265" t="str">
        <f t="shared" si="76"/>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74"/>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75"/>
        <v>0</v>
      </c>
      <c r="Y757" s="263"/>
      <c r="Z757" s="263"/>
      <c r="AB757" s="265" t="str">
        <f t="shared" si="76"/>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74"/>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75"/>
        <v>0</v>
      </c>
      <c r="Y758" s="263"/>
      <c r="Z758" s="263"/>
      <c r="AB758" s="265" t="str">
        <f t="shared" si="76"/>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74"/>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75"/>
        <v>0</v>
      </c>
      <c r="Y759" s="263"/>
      <c r="Z759" s="263"/>
      <c r="AB759" s="265" t="str">
        <f t="shared" si="76"/>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74"/>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75"/>
        <v>0</v>
      </c>
      <c r="Y760" s="263"/>
      <c r="Z760" s="263"/>
      <c r="AB760" s="265" t="str">
        <f t="shared" si="76"/>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74"/>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75"/>
        <v>0</v>
      </c>
      <c r="Y761" s="263"/>
      <c r="Z761" s="263"/>
      <c r="AB761" s="265" t="str">
        <f t="shared" si="76"/>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74"/>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75"/>
        <v>0</v>
      </c>
      <c r="Y762" s="263"/>
      <c r="Z762" s="263"/>
      <c r="AB762" s="265" t="str">
        <f t="shared" si="76"/>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77">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78">IF(AND(C763="Smelter not listed",OR(LEN(D763)=0,LEN(E763)=0)),1,0)</f>
        <v>0</v>
      </c>
      <c r="Y763" s="263"/>
      <c r="Z763" s="263"/>
      <c r="AB763" s="265" t="str">
        <f t="shared" ref="AB763" si="79">B763&amp;C763</f>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80">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81">IF(AND(C764="Smelter not listed",OR(LEN(D764)=0,LEN(E764)=0)),1,0)</f>
        <v>0</v>
      </c>
      <c r="Y764" s="263"/>
      <c r="Z764" s="263"/>
      <c r="AB764" s="265" t="str">
        <f t="shared" ref="AB764:AB795" si="82">B764&amp;C764</f>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80"/>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81"/>
        <v>0</v>
      </c>
      <c r="Y765" s="263"/>
      <c r="Z765" s="263"/>
      <c r="AB765" s="265" t="str">
        <f t="shared" si="82"/>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80"/>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81"/>
        <v>0</v>
      </c>
      <c r="Y766" s="263"/>
      <c r="Z766" s="263"/>
      <c r="AB766" s="265" t="str">
        <f t="shared" si="82"/>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80"/>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81"/>
        <v>0</v>
      </c>
      <c r="Y767" s="263"/>
      <c r="Z767" s="263"/>
      <c r="AB767" s="265" t="str">
        <f t="shared" si="82"/>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80"/>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81"/>
        <v>0</v>
      </c>
      <c r="Y768" s="263"/>
      <c r="Z768" s="263"/>
      <c r="AB768" s="265" t="str">
        <f t="shared" si="82"/>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80"/>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81"/>
        <v>0</v>
      </c>
      <c r="Y769" s="263"/>
      <c r="Z769" s="263"/>
      <c r="AB769" s="265" t="str">
        <f t="shared" si="82"/>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80"/>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81"/>
        <v>0</v>
      </c>
      <c r="Y770" s="263"/>
      <c r="Z770" s="263"/>
      <c r="AB770" s="265" t="str">
        <f t="shared" si="82"/>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80"/>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81"/>
        <v>0</v>
      </c>
      <c r="Y771" s="263"/>
      <c r="Z771" s="263"/>
      <c r="AB771" s="265" t="str">
        <f t="shared" si="82"/>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80"/>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81"/>
        <v>0</v>
      </c>
      <c r="Y772" s="263"/>
      <c r="Z772" s="263"/>
      <c r="AB772" s="265" t="str">
        <f t="shared" si="82"/>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80"/>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81"/>
        <v>0</v>
      </c>
      <c r="Y773" s="263"/>
      <c r="Z773" s="263"/>
      <c r="AB773" s="265" t="str">
        <f t="shared" si="82"/>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80"/>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81"/>
        <v>0</v>
      </c>
      <c r="Y774" s="263"/>
      <c r="Z774" s="263"/>
      <c r="AB774" s="265" t="str">
        <f t="shared" si="82"/>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80"/>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81"/>
        <v>0</v>
      </c>
      <c r="Y775" s="263"/>
      <c r="Z775" s="263"/>
      <c r="AB775" s="265" t="str">
        <f t="shared" si="82"/>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80"/>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81"/>
        <v>0</v>
      </c>
      <c r="Y776" s="263"/>
      <c r="Z776" s="263"/>
      <c r="AB776" s="265" t="str">
        <f t="shared" si="82"/>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80"/>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81"/>
        <v>0</v>
      </c>
      <c r="Y777" s="263"/>
      <c r="Z777" s="263"/>
      <c r="AB777" s="265" t="str">
        <f t="shared" si="82"/>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80"/>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81"/>
        <v>0</v>
      </c>
      <c r="Y778" s="263"/>
      <c r="Z778" s="263"/>
      <c r="AB778" s="265" t="str">
        <f t="shared" si="82"/>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80"/>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81"/>
        <v>0</v>
      </c>
      <c r="Y779" s="263"/>
      <c r="Z779" s="263"/>
      <c r="AB779" s="265" t="str">
        <f t="shared" si="82"/>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80"/>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81"/>
        <v>0</v>
      </c>
      <c r="Y780" s="263"/>
      <c r="Z780" s="263"/>
      <c r="AB780" s="265" t="str">
        <f t="shared" si="82"/>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80"/>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81"/>
        <v>0</v>
      </c>
      <c r="Y781" s="263"/>
      <c r="Z781" s="263"/>
      <c r="AB781" s="265" t="str">
        <f t="shared" si="82"/>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80"/>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81"/>
        <v>0</v>
      </c>
      <c r="Y782" s="263"/>
      <c r="Z782" s="263"/>
      <c r="AB782" s="265" t="str">
        <f t="shared" si="82"/>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80"/>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81"/>
        <v>0</v>
      </c>
      <c r="Y783" s="263"/>
      <c r="Z783" s="263"/>
      <c r="AB783" s="265" t="str">
        <f t="shared" si="82"/>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80"/>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81"/>
        <v>0</v>
      </c>
      <c r="Y784" s="263"/>
      <c r="Z784" s="263"/>
      <c r="AB784" s="265" t="str">
        <f t="shared" si="82"/>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80"/>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81"/>
        <v>0</v>
      </c>
      <c r="Y785" s="263"/>
      <c r="Z785" s="263"/>
      <c r="AB785" s="265" t="str">
        <f t="shared" si="82"/>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80"/>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81"/>
        <v>0</v>
      </c>
      <c r="Y786" s="263"/>
      <c r="Z786" s="263"/>
      <c r="AB786" s="265" t="str">
        <f t="shared" si="82"/>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80"/>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81"/>
        <v>0</v>
      </c>
      <c r="Y787" s="263"/>
      <c r="Z787" s="263"/>
      <c r="AB787" s="265" t="str">
        <f t="shared" si="82"/>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80"/>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81"/>
        <v>0</v>
      </c>
      <c r="Y788" s="263"/>
      <c r="Z788" s="263"/>
      <c r="AB788" s="265" t="str">
        <f t="shared" si="82"/>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80"/>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81"/>
        <v>0</v>
      </c>
      <c r="Y789" s="263"/>
      <c r="Z789" s="263"/>
      <c r="AB789" s="265" t="str">
        <f t="shared" si="82"/>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80"/>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81"/>
        <v>0</v>
      </c>
      <c r="Y790" s="263"/>
      <c r="Z790" s="263"/>
      <c r="AB790" s="265" t="str">
        <f t="shared" si="82"/>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80"/>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81"/>
        <v>0</v>
      </c>
      <c r="Y791" s="263"/>
      <c r="Z791" s="263"/>
      <c r="AB791" s="265" t="str">
        <f t="shared" si="82"/>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80"/>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81"/>
        <v>0</v>
      </c>
      <c r="Y792" s="263"/>
      <c r="Z792" s="263"/>
      <c r="AB792" s="265" t="str">
        <f t="shared" si="82"/>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80"/>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81"/>
        <v>0</v>
      </c>
      <c r="Y793" s="263"/>
      <c r="Z793" s="263"/>
      <c r="AB793" s="265" t="str">
        <f t="shared" si="82"/>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80"/>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81"/>
        <v>0</v>
      </c>
      <c r="Y794" s="263"/>
      <c r="Z794" s="263"/>
      <c r="AB794" s="265" t="str">
        <f t="shared" si="82"/>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80"/>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81"/>
        <v>0</v>
      </c>
      <c r="Y795" s="263"/>
      <c r="Z795" s="263"/>
      <c r="AB795" s="265" t="str">
        <f t="shared" si="82"/>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83">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84">IF(AND(C796="Smelter not listed",OR(LEN(D796)=0,LEN(E796)=0)),1,0)</f>
        <v>0</v>
      </c>
      <c r="Y796" s="263"/>
      <c r="Z796" s="263"/>
      <c r="AB796" s="265" t="str">
        <f t="shared" ref="AB796:AB826" si="85">B796&amp;C796</f>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83"/>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84"/>
        <v>0</v>
      </c>
      <c r="Y797" s="263"/>
      <c r="Z797" s="263"/>
      <c r="AB797" s="265" t="str">
        <f t="shared" si="85"/>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83"/>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84"/>
        <v>0</v>
      </c>
      <c r="Y798" s="263"/>
      <c r="Z798" s="263"/>
      <c r="AB798" s="265" t="str">
        <f t="shared" si="85"/>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83"/>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84"/>
        <v>0</v>
      </c>
      <c r="Y799" s="263"/>
      <c r="Z799" s="263"/>
      <c r="AB799" s="265" t="str">
        <f t="shared" si="85"/>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83"/>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84"/>
        <v>0</v>
      </c>
      <c r="Y800" s="263"/>
      <c r="Z800" s="263"/>
      <c r="AB800" s="265" t="str">
        <f t="shared" si="85"/>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83"/>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84"/>
        <v>0</v>
      </c>
      <c r="Y801" s="263"/>
      <c r="Z801" s="263"/>
      <c r="AB801" s="265" t="str">
        <f t="shared" si="85"/>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83"/>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84"/>
        <v>0</v>
      </c>
      <c r="Y802" s="263"/>
      <c r="Z802" s="263"/>
      <c r="AB802" s="265" t="str">
        <f t="shared" si="85"/>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83"/>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84"/>
        <v>0</v>
      </c>
      <c r="Y803" s="263"/>
      <c r="Z803" s="263"/>
      <c r="AB803" s="265" t="str">
        <f t="shared" si="85"/>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83"/>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84"/>
        <v>0</v>
      </c>
      <c r="Y804" s="263"/>
      <c r="Z804" s="263"/>
      <c r="AB804" s="265" t="str">
        <f t="shared" si="85"/>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83"/>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84"/>
        <v>0</v>
      </c>
      <c r="Y805" s="263"/>
      <c r="Z805" s="263"/>
      <c r="AB805" s="265" t="str">
        <f t="shared" si="85"/>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83"/>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84"/>
        <v>0</v>
      </c>
      <c r="Y806" s="263"/>
      <c r="Z806" s="263"/>
      <c r="AB806" s="265" t="str">
        <f t="shared" si="85"/>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83"/>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84"/>
        <v>0</v>
      </c>
      <c r="Y807" s="263"/>
      <c r="Z807" s="263"/>
      <c r="AB807" s="265" t="str">
        <f t="shared" si="85"/>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83"/>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84"/>
        <v>0</v>
      </c>
      <c r="Y808" s="263"/>
      <c r="Z808" s="263"/>
      <c r="AB808" s="265" t="str">
        <f t="shared" si="85"/>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83"/>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84"/>
        <v>0</v>
      </c>
      <c r="Y809" s="263"/>
      <c r="Z809" s="263"/>
      <c r="AB809" s="265" t="str">
        <f t="shared" si="85"/>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83"/>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84"/>
        <v>0</v>
      </c>
      <c r="Y810" s="263"/>
      <c r="Z810" s="263"/>
      <c r="AB810" s="265" t="str">
        <f t="shared" si="85"/>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83"/>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84"/>
        <v>0</v>
      </c>
      <c r="Y811" s="263"/>
      <c r="Z811" s="263"/>
      <c r="AB811" s="265" t="str">
        <f t="shared" si="85"/>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83"/>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84"/>
        <v>0</v>
      </c>
      <c r="Y812" s="263"/>
      <c r="Z812" s="263"/>
      <c r="AB812" s="265" t="str">
        <f t="shared" si="85"/>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83"/>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84"/>
        <v>0</v>
      </c>
      <c r="Y813" s="263"/>
      <c r="Z813" s="263"/>
      <c r="AB813" s="265" t="str">
        <f t="shared" si="85"/>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83"/>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84"/>
        <v>0</v>
      </c>
      <c r="Y814" s="263"/>
      <c r="Z814" s="263"/>
      <c r="AB814" s="265" t="str">
        <f t="shared" si="85"/>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83"/>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84"/>
        <v>0</v>
      </c>
      <c r="Y815" s="263"/>
      <c r="Z815" s="263"/>
      <c r="AB815" s="265" t="str">
        <f t="shared" si="85"/>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83"/>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84"/>
        <v>0</v>
      </c>
      <c r="Y816" s="263"/>
      <c r="Z816" s="263"/>
      <c r="AB816" s="265" t="str">
        <f t="shared" si="85"/>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83"/>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84"/>
        <v>0</v>
      </c>
      <c r="Y817" s="263"/>
      <c r="Z817" s="263"/>
      <c r="AB817" s="265" t="str">
        <f t="shared" si="85"/>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83"/>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84"/>
        <v>0</v>
      </c>
      <c r="Y818" s="263"/>
      <c r="Z818" s="263"/>
      <c r="AB818" s="265" t="str">
        <f t="shared" si="85"/>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83"/>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84"/>
        <v>0</v>
      </c>
      <c r="Y819" s="263"/>
      <c r="Z819" s="263"/>
      <c r="AB819" s="265" t="str">
        <f t="shared" si="85"/>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83"/>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84"/>
        <v>0</v>
      </c>
      <c r="Y820" s="263"/>
      <c r="Z820" s="263"/>
      <c r="AB820" s="265" t="str">
        <f t="shared" si="85"/>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83"/>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84"/>
        <v>0</v>
      </c>
      <c r="Y821" s="263"/>
      <c r="Z821" s="263"/>
      <c r="AB821" s="265" t="str">
        <f t="shared" si="85"/>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83"/>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84"/>
        <v>0</v>
      </c>
      <c r="Y822" s="263"/>
      <c r="Z822" s="263"/>
      <c r="AB822" s="265" t="str">
        <f t="shared" si="85"/>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83"/>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84"/>
        <v>0</v>
      </c>
      <c r="Y823" s="263"/>
      <c r="Z823" s="263"/>
      <c r="AB823" s="265" t="str">
        <f t="shared" si="85"/>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83"/>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84"/>
        <v>0</v>
      </c>
      <c r="Y824" s="263"/>
      <c r="Z824" s="263"/>
      <c r="AB824" s="265" t="str">
        <f t="shared" si="85"/>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83"/>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84"/>
        <v>0</v>
      </c>
      <c r="Y825" s="263"/>
      <c r="Z825" s="263"/>
      <c r="AB825" s="265" t="str">
        <f t="shared" si="85"/>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83"/>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84"/>
        <v>0</v>
      </c>
      <c r="Y826" s="263"/>
      <c r="Z826" s="263"/>
      <c r="AB826" s="265" t="str">
        <f t="shared" si="85"/>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86">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87">IF(AND(C827="Smelter not listed",OR(LEN(D827)=0,LEN(E827)=0)),1,0)</f>
        <v>0</v>
      </c>
      <c r="Y827" s="263"/>
      <c r="Z827" s="263"/>
      <c r="AB827" s="265" t="str">
        <f t="shared" ref="AB827" si="88">B827&amp;C827</f>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89">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90">IF(AND(C828="Smelter not listed",OR(LEN(D828)=0,LEN(E828)=0)),1,0)</f>
        <v>0</v>
      </c>
      <c r="Y828" s="263"/>
      <c r="Z828" s="263"/>
      <c r="AB828" s="265" t="str">
        <f t="shared" ref="AB828:AB859" si="91">B828&amp;C828</f>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89"/>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90"/>
        <v>0</v>
      </c>
      <c r="Y829" s="263"/>
      <c r="Z829" s="263"/>
      <c r="AB829" s="265" t="str">
        <f t="shared" si="91"/>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89"/>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90"/>
        <v>0</v>
      </c>
      <c r="Y830" s="263"/>
      <c r="Z830" s="263"/>
      <c r="AB830" s="265" t="str">
        <f t="shared" si="91"/>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89"/>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90"/>
        <v>0</v>
      </c>
      <c r="Y831" s="263"/>
      <c r="Z831" s="263"/>
      <c r="AB831" s="265" t="str">
        <f t="shared" si="91"/>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89"/>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90"/>
        <v>0</v>
      </c>
      <c r="Y832" s="263"/>
      <c r="Z832" s="263"/>
      <c r="AB832" s="265" t="str">
        <f t="shared" si="91"/>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89"/>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90"/>
        <v>0</v>
      </c>
      <c r="Y833" s="263"/>
      <c r="Z833" s="263"/>
      <c r="AB833" s="265" t="str">
        <f t="shared" si="91"/>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89"/>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90"/>
        <v>0</v>
      </c>
      <c r="Y834" s="263"/>
      <c r="Z834" s="263"/>
      <c r="AB834" s="265" t="str">
        <f t="shared" si="91"/>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89"/>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90"/>
        <v>0</v>
      </c>
      <c r="Y835" s="263"/>
      <c r="Z835" s="263"/>
      <c r="AB835" s="265" t="str">
        <f t="shared" si="91"/>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89"/>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90"/>
        <v>0</v>
      </c>
      <c r="Y836" s="263"/>
      <c r="Z836" s="263"/>
      <c r="AB836" s="265" t="str">
        <f t="shared" si="91"/>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89"/>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90"/>
        <v>0</v>
      </c>
      <c r="Y837" s="263"/>
      <c r="Z837" s="263"/>
      <c r="AB837" s="265" t="str">
        <f t="shared" si="91"/>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89"/>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90"/>
        <v>0</v>
      </c>
      <c r="Y838" s="263"/>
      <c r="Z838" s="263"/>
      <c r="AB838" s="265" t="str">
        <f t="shared" si="91"/>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89"/>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90"/>
        <v>0</v>
      </c>
      <c r="Y839" s="263"/>
      <c r="Z839" s="263"/>
      <c r="AB839" s="265" t="str">
        <f t="shared" si="91"/>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89"/>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90"/>
        <v>0</v>
      </c>
      <c r="Y840" s="263"/>
      <c r="Z840" s="263"/>
      <c r="AB840" s="265" t="str">
        <f t="shared" si="91"/>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89"/>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90"/>
        <v>0</v>
      </c>
      <c r="Y841" s="263"/>
      <c r="Z841" s="263"/>
      <c r="AB841" s="265" t="str">
        <f t="shared" si="91"/>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89"/>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90"/>
        <v>0</v>
      </c>
      <c r="Y842" s="263"/>
      <c r="Z842" s="263"/>
      <c r="AB842" s="265" t="str">
        <f t="shared" si="91"/>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89"/>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90"/>
        <v>0</v>
      </c>
      <c r="Y843" s="263"/>
      <c r="Z843" s="263"/>
      <c r="AB843" s="265" t="str">
        <f t="shared" si="91"/>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89"/>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90"/>
        <v>0</v>
      </c>
      <c r="Y844" s="263"/>
      <c r="Z844" s="263"/>
      <c r="AB844" s="265" t="str">
        <f t="shared" si="91"/>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89"/>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90"/>
        <v>0</v>
      </c>
      <c r="Y845" s="263"/>
      <c r="Z845" s="263"/>
      <c r="AB845" s="265" t="str">
        <f t="shared" si="91"/>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89"/>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90"/>
        <v>0</v>
      </c>
      <c r="Y846" s="263"/>
      <c r="Z846" s="263"/>
      <c r="AB846" s="265" t="str">
        <f t="shared" si="91"/>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89"/>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90"/>
        <v>0</v>
      </c>
      <c r="Y847" s="263"/>
      <c r="Z847" s="263"/>
      <c r="AB847" s="265" t="str">
        <f t="shared" si="91"/>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89"/>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90"/>
        <v>0</v>
      </c>
      <c r="Y848" s="263"/>
      <c r="Z848" s="263"/>
      <c r="AB848" s="265" t="str">
        <f t="shared" si="91"/>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89"/>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90"/>
        <v>0</v>
      </c>
      <c r="Y849" s="263"/>
      <c r="Z849" s="263"/>
      <c r="AB849" s="265" t="str">
        <f t="shared" si="91"/>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89"/>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90"/>
        <v>0</v>
      </c>
      <c r="Y850" s="263"/>
      <c r="Z850" s="263"/>
      <c r="AB850" s="265" t="str">
        <f t="shared" si="91"/>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89"/>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90"/>
        <v>0</v>
      </c>
      <c r="Y851" s="263"/>
      <c r="Z851" s="263"/>
      <c r="AB851" s="265" t="str">
        <f t="shared" si="91"/>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89"/>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90"/>
        <v>0</v>
      </c>
      <c r="Y852" s="263"/>
      <c r="Z852" s="263"/>
      <c r="AB852" s="265" t="str">
        <f t="shared" si="91"/>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89"/>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90"/>
        <v>0</v>
      </c>
      <c r="Y853" s="263"/>
      <c r="Z853" s="263"/>
      <c r="AB853" s="265" t="str">
        <f t="shared" si="91"/>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89"/>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90"/>
        <v>0</v>
      </c>
      <c r="Y854" s="263"/>
      <c r="Z854" s="263"/>
      <c r="AB854" s="265" t="str">
        <f t="shared" si="91"/>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89"/>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90"/>
        <v>0</v>
      </c>
      <c r="Y855" s="263"/>
      <c r="Z855" s="263"/>
      <c r="AB855" s="265" t="str">
        <f t="shared" si="91"/>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89"/>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90"/>
        <v>0</v>
      </c>
      <c r="Y856" s="263"/>
      <c r="Z856" s="263"/>
      <c r="AB856" s="265" t="str">
        <f t="shared" si="91"/>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89"/>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90"/>
        <v>0</v>
      </c>
      <c r="Y857" s="263"/>
      <c r="Z857" s="263"/>
      <c r="AB857" s="265" t="str">
        <f t="shared" si="91"/>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89"/>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90"/>
        <v>0</v>
      </c>
      <c r="Y858" s="263"/>
      <c r="Z858" s="263"/>
      <c r="AB858" s="265" t="str">
        <f t="shared" si="91"/>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89"/>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90"/>
        <v>0</v>
      </c>
      <c r="Y859" s="263"/>
      <c r="Z859" s="263"/>
      <c r="AB859" s="265" t="str">
        <f t="shared" si="91"/>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92">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93">IF(AND(C860="Smelter not listed",OR(LEN(D860)=0,LEN(E860)=0)),1,0)</f>
        <v>0</v>
      </c>
      <c r="Y860" s="263"/>
      <c r="Z860" s="263"/>
      <c r="AB860" s="265" t="str">
        <f t="shared" ref="AB860:AB890" si="94">B860&amp;C860</f>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92"/>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93"/>
        <v>0</v>
      </c>
      <c r="Y861" s="263"/>
      <c r="Z861" s="263"/>
      <c r="AB861" s="265" t="str">
        <f t="shared" si="94"/>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92"/>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93"/>
        <v>0</v>
      </c>
      <c r="Y862" s="263"/>
      <c r="Z862" s="263"/>
      <c r="AB862" s="265" t="str">
        <f t="shared" si="94"/>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92"/>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93"/>
        <v>0</v>
      </c>
      <c r="Y863" s="263"/>
      <c r="Z863" s="263"/>
      <c r="AB863" s="265" t="str">
        <f t="shared" si="94"/>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92"/>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93"/>
        <v>0</v>
      </c>
      <c r="Y864" s="263"/>
      <c r="Z864" s="263"/>
      <c r="AB864" s="265" t="str">
        <f t="shared" si="94"/>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92"/>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93"/>
        <v>0</v>
      </c>
      <c r="Y865" s="263"/>
      <c r="Z865" s="263"/>
      <c r="AB865" s="265" t="str">
        <f t="shared" si="94"/>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92"/>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93"/>
        <v>0</v>
      </c>
      <c r="Y866" s="263"/>
      <c r="Z866" s="263"/>
      <c r="AB866" s="265" t="str">
        <f t="shared" si="94"/>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92"/>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93"/>
        <v>0</v>
      </c>
      <c r="Y867" s="263"/>
      <c r="Z867" s="263"/>
      <c r="AB867" s="265" t="str">
        <f t="shared" si="94"/>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92"/>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93"/>
        <v>0</v>
      </c>
      <c r="Y868" s="263"/>
      <c r="Z868" s="263"/>
      <c r="AB868" s="265" t="str">
        <f t="shared" si="94"/>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92"/>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93"/>
        <v>0</v>
      </c>
      <c r="Y869" s="263"/>
      <c r="Z869" s="263"/>
      <c r="AB869" s="265" t="str">
        <f t="shared" si="94"/>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92"/>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93"/>
        <v>0</v>
      </c>
      <c r="Y870" s="263"/>
      <c r="Z870" s="263"/>
      <c r="AB870" s="265" t="str">
        <f t="shared" si="94"/>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92"/>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93"/>
        <v>0</v>
      </c>
      <c r="Y871" s="263"/>
      <c r="Z871" s="263"/>
      <c r="AB871" s="265" t="str">
        <f t="shared" si="94"/>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92"/>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93"/>
        <v>0</v>
      </c>
      <c r="Y872" s="263"/>
      <c r="Z872" s="263"/>
      <c r="AB872" s="265" t="str">
        <f t="shared" si="94"/>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92"/>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93"/>
        <v>0</v>
      </c>
      <c r="Y873" s="263"/>
      <c r="Z873" s="263"/>
      <c r="AB873" s="265" t="str">
        <f t="shared" si="94"/>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92"/>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93"/>
        <v>0</v>
      </c>
      <c r="Y874" s="263"/>
      <c r="Z874" s="263"/>
      <c r="AB874" s="265" t="str">
        <f t="shared" si="94"/>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92"/>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93"/>
        <v>0</v>
      </c>
      <c r="Y875" s="263"/>
      <c r="Z875" s="263"/>
      <c r="AB875" s="265" t="str">
        <f t="shared" si="94"/>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92"/>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93"/>
        <v>0</v>
      </c>
      <c r="Y876" s="263"/>
      <c r="Z876" s="263"/>
      <c r="AB876" s="265" t="str">
        <f t="shared" si="94"/>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92"/>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93"/>
        <v>0</v>
      </c>
      <c r="Y877" s="263"/>
      <c r="Z877" s="263"/>
      <c r="AB877" s="265" t="str">
        <f t="shared" si="94"/>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92"/>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93"/>
        <v>0</v>
      </c>
      <c r="Y878" s="263"/>
      <c r="Z878" s="263"/>
      <c r="AB878" s="265" t="str">
        <f t="shared" si="94"/>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92"/>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93"/>
        <v>0</v>
      </c>
      <c r="Y879" s="263"/>
      <c r="Z879" s="263"/>
      <c r="AB879" s="265" t="str">
        <f t="shared" si="94"/>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92"/>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93"/>
        <v>0</v>
      </c>
      <c r="Y880" s="263"/>
      <c r="Z880" s="263"/>
      <c r="AB880" s="265" t="str">
        <f t="shared" si="94"/>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92"/>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93"/>
        <v>0</v>
      </c>
      <c r="Y881" s="263"/>
      <c r="Z881" s="263"/>
      <c r="AB881" s="265" t="str">
        <f t="shared" si="94"/>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92"/>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93"/>
        <v>0</v>
      </c>
      <c r="Y882" s="263"/>
      <c r="Z882" s="263"/>
      <c r="AB882" s="265" t="str">
        <f t="shared" si="94"/>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92"/>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93"/>
        <v>0</v>
      </c>
      <c r="Y883" s="263"/>
      <c r="Z883" s="263"/>
      <c r="AB883" s="265" t="str">
        <f t="shared" si="94"/>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92"/>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93"/>
        <v>0</v>
      </c>
      <c r="Y884" s="263"/>
      <c r="Z884" s="263"/>
      <c r="AB884" s="265" t="str">
        <f t="shared" si="94"/>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92"/>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93"/>
        <v>0</v>
      </c>
      <c r="Y885" s="263"/>
      <c r="Z885" s="263"/>
      <c r="AB885" s="265" t="str">
        <f t="shared" si="94"/>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92"/>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93"/>
        <v>0</v>
      </c>
      <c r="Y886" s="263"/>
      <c r="Z886" s="263"/>
      <c r="AB886" s="265" t="str">
        <f t="shared" si="94"/>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92"/>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93"/>
        <v>0</v>
      </c>
      <c r="Y887" s="263"/>
      <c r="Z887" s="263"/>
      <c r="AB887" s="265" t="str">
        <f t="shared" si="94"/>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92"/>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93"/>
        <v>0</v>
      </c>
      <c r="Y888" s="263"/>
      <c r="Z888" s="263"/>
      <c r="AB888" s="265" t="str">
        <f t="shared" si="94"/>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92"/>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93"/>
        <v>0</v>
      </c>
      <c r="Y889" s="263"/>
      <c r="Z889" s="263"/>
      <c r="AB889" s="265" t="str">
        <f t="shared" si="94"/>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92"/>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93"/>
        <v>0</v>
      </c>
      <c r="Y890" s="263"/>
      <c r="Z890" s="263"/>
      <c r="AB890" s="265" t="str">
        <f t="shared" si="94"/>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95">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96">IF(AND(C891="Smelter not listed",OR(LEN(D891)=0,LEN(E891)=0)),1,0)</f>
        <v>0</v>
      </c>
      <c r="Y891" s="263"/>
      <c r="Z891" s="263"/>
      <c r="AB891" s="265" t="str">
        <f t="shared" ref="AB891" si="97">B891&amp;C891</f>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98">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99">IF(AND(C892="Smelter not listed",OR(LEN(D892)=0,LEN(E892)=0)),1,0)</f>
        <v>0</v>
      </c>
      <c r="Y892" s="263"/>
      <c r="Z892" s="263"/>
      <c r="AB892" s="265" t="str">
        <f t="shared" ref="AB892:AB923" si="100">B892&amp;C892</f>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98"/>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99"/>
        <v>0</v>
      </c>
      <c r="Y893" s="263"/>
      <c r="Z893" s="263"/>
      <c r="AB893" s="265" t="str">
        <f t="shared" si="100"/>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98"/>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99"/>
        <v>0</v>
      </c>
      <c r="Y894" s="263"/>
      <c r="Z894" s="263"/>
      <c r="AB894" s="265" t="str">
        <f t="shared" si="100"/>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98"/>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99"/>
        <v>0</v>
      </c>
      <c r="Y895" s="263"/>
      <c r="Z895" s="263"/>
      <c r="AB895" s="265" t="str">
        <f t="shared" si="100"/>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98"/>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99"/>
        <v>0</v>
      </c>
      <c r="Y896" s="263"/>
      <c r="Z896" s="263"/>
      <c r="AB896" s="265" t="str">
        <f t="shared" si="100"/>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98"/>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99"/>
        <v>0</v>
      </c>
      <c r="Y897" s="263"/>
      <c r="Z897" s="263"/>
      <c r="AB897" s="265" t="str">
        <f t="shared" si="100"/>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98"/>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99"/>
        <v>0</v>
      </c>
      <c r="Y898" s="263"/>
      <c r="Z898" s="263"/>
      <c r="AB898" s="265" t="str">
        <f t="shared" si="100"/>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98"/>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99"/>
        <v>0</v>
      </c>
      <c r="Y899" s="263"/>
      <c r="Z899" s="263"/>
      <c r="AB899" s="265" t="str">
        <f t="shared" si="100"/>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98"/>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99"/>
        <v>0</v>
      </c>
      <c r="Y900" s="263"/>
      <c r="Z900" s="263"/>
      <c r="AB900" s="265" t="str">
        <f t="shared" si="100"/>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98"/>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99"/>
        <v>0</v>
      </c>
      <c r="Y901" s="263"/>
      <c r="Z901" s="263"/>
      <c r="AB901" s="265" t="str">
        <f t="shared" si="100"/>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98"/>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99"/>
        <v>0</v>
      </c>
      <c r="Y902" s="263"/>
      <c r="Z902" s="263"/>
      <c r="AB902" s="265" t="str">
        <f t="shared" si="100"/>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98"/>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99"/>
        <v>0</v>
      </c>
      <c r="Y903" s="263"/>
      <c r="Z903" s="263"/>
      <c r="AB903" s="265" t="str">
        <f t="shared" si="100"/>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98"/>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99"/>
        <v>0</v>
      </c>
      <c r="Y904" s="263"/>
      <c r="Z904" s="263"/>
      <c r="AB904" s="265" t="str">
        <f t="shared" si="100"/>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98"/>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99"/>
        <v>0</v>
      </c>
      <c r="Y905" s="263"/>
      <c r="Z905" s="263"/>
      <c r="AB905" s="265" t="str">
        <f t="shared" si="100"/>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98"/>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99"/>
        <v>0</v>
      </c>
      <c r="Y906" s="263"/>
      <c r="Z906" s="263"/>
      <c r="AB906" s="265" t="str">
        <f t="shared" si="100"/>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98"/>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99"/>
        <v>0</v>
      </c>
      <c r="Y907" s="263"/>
      <c r="Z907" s="263"/>
      <c r="AB907" s="265" t="str">
        <f t="shared" si="100"/>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98"/>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99"/>
        <v>0</v>
      </c>
      <c r="Y908" s="263"/>
      <c r="Z908" s="263"/>
      <c r="AB908" s="265" t="str">
        <f t="shared" si="100"/>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98"/>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99"/>
        <v>0</v>
      </c>
      <c r="Y909" s="263"/>
      <c r="Z909" s="263"/>
      <c r="AB909" s="265" t="str">
        <f t="shared" si="100"/>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98"/>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99"/>
        <v>0</v>
      </c>
      <c r="Y910" s="263"/>
      <c r="Z910" s="263"/>
      <c r="AB910" s="265" t="str">
        <f t="shared" si="100"/>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98"/>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99"/>
        <v>0</v>
      </c>
      <c r="Y911" s="263"/>
      <c r="Z911" s="263"/>
      <c r="AB911" s="265" t="str">
        <f t="shared" si="100"/>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98"/>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99"/>
        <v>0</v>
      </c>
      <c r="Y912" s="263"/>
      <c r="Z912" s="263"/>
      <c r="AB912" s="265" t="str">
        <f t="shared" si="100"/>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98"/>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99"/>
        <v>0</v>
      </c>
      <c r="Y913" s="263"/>
      <c r="Z913" s="263"/>
      <c r="AB913" s="265" t="str">
        <f t="shared" si="100"/>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98"/>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99"/>
        <v>0</v>
      </c>
      <c r="Y914" s="263"/>
      <c r="Z914" s="263"/>
      <c r="AB914" s="265" t="str">
        <f t="shared" si="100"/>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98"/>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99"/>
        <v>0</v>
      </c>
      <c r="Y915" s="263"/>
      <c r="Z915" s="263"/>
      <c r="AB915" s="265" t="str">
        <f t="shared" si="100"/>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98"/>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99"/>
        <v>0</v>
      </c>
      <c r="Y916" s="263"/>
      <c r="Z916" s="263"/>
      <c r="AB916" s="265" t="str">
        <f t="shared" si="100"/>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98"/>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99"/>
        <v>0</v>
      </c>
      <c r="Y917" s="263"/>
      <c r="Z917" s="263"/>
      <c r="AB917" s="265" t="str">
        <f t="shared" si="100"/>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98"/>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99"/>
        <v>0</v>
      </c>
      <c r="Y918" s="263"/>
      <c r="Z918" s="263"/>
      <c r="AB918" s="265" t="str">
        <f t="shared" si="100"/>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98"/>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99"/>
        <v>0</v>
      </c>
      <c r="Y919" s="263"/>
      <c r="Z919" s="263"/>
      <c r="AB919" s="265" t="str">
        <f t="shared" si="100"/>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98"/>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99"/>
        <v>0</v>
      </c>
      <c r="Y920" s="263"/>
      <c r="Z920" s="263"/>
      <c r="AB920" s="265" t="str">
        <f t="shared" si="100"/>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98"/>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99"/>
        <v>0</v>
      </c>
      <c r="Y921" s="263"/>
      <c r="Z921" s="263"/>
      <c r="AB921" s="265" t="str">
        <f t="shared" si="100"/>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98"/>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99"/>
        <v>0</v>
      </c>
      <c r="Y922" s="263"/>
      <c r="Z922" s="263"/>
      <c r="AB922" s="265" t="str">
        <f t="shared" si="100"/>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98"/>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99"/>
        <v>0</v>
      </c>
      <c r="Y923" s="263"/>
      <c r="Z923" s="263"/>
      <c r="AB923" s="265" t="str">
        <f t="shared" si="100"/>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01">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02">IF(AND(C924="Smelter not listed",OR(LEN(D924)=0,LEN(E924)=0)),1,0)</f>
        <v>0</v>
      </c>
      <c r="Y924" s="263"/>
      <c r="Z924" s="263"/>
      <c r="AB924" s="265" t="str">
        <f t="shared" ref="AB924:AB954" si="103">B924&amp;C924</f>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01"/>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02"/>
        <v>0</v>
      </c>
      <c r="Y925" s="263"/>
      <c r="Z925" s="263"/>
      <c r="AB925" s="265" t="str">
        <f t="shared" si="103"/>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01"/>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02"/>
        <v>0</v>
      </c>
      <c r="Y926" s="263"/>
      <c r="Z926" s="263"/>
      <c r="AB926" s="265" t="str">
        <f t="shared" si="103"/>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01"/>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02"/>
        <v>0</v>
      </c>
      <c r="Y927" s="263"/>
      <c r="Z927" s="263"/>
      <c r="AB927" s="265" t="str">
        <f t="shared" si="103"/>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01"/>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02"/>
        <v>0</v>
      </c>
      <c r="Y928" s="263"/>
      <c r="Z928" s="263"/>
      <c r="AB928" s="265" t="str">
        <f t="shared" si="103"/>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01"/>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02"/>
        <v>0</v>
      </c>
      <c r="Y929" s="263"/>
      <c r="Z929" s="263"/>
      <c r="AB929" s="265" t="str">
        <f t="shared" si="103"/>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01"/>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02"/>
        <v>0</v>
      </c>
      <c r="Y930" s="263"/>
      <c r="Z930" s="263"/>
      <c r="AB930" s="265" t="str">
        <f t="shared" si="103"/>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01"/>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02"/>
        <v>0</v>
      </c>
      <c r="Y931" s="263"/>
      <c r="Z931" s="263"/>
      <c r="AB931" s="265" t="str">
        <f t="shared" si="103"/>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01"/>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02"/>
        <v>0</v>
      </c>
      <c r="Y932" s="263"/>
      <c r="Z932" s="263"/>
      <c r="AB932" s="265" t="str">
        <f t="shared" si="103"/>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01"/>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02"/>
        <v>0</v>
      </c>
      <c r="Y933" s="263"/>
      <c r="Z933" s="263"/>
      <c r="AB933" s="265" t="str">
        <f t="shared" si="103"/>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01"/>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02"/>
        <v>0</v>
      </c>
      <c r="Y934" s="263"/>
      <c r="Z934" s="263"/>
      <c r="AB934" s="265" t="str">
        <f t="shared" si="103"/>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01"/>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02"/>
        <v>0</v>
      </c>
      <c r="Y935" s="263"/>
      <c r="Z935" s="263"/>
      <c r="AB935" s="265" t="str">
        <f t="shared" si="103"/>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01"/>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02"/>
        <v>0</v>
      </c>
      <c r="Y936" s="263"/>
      <c r="Z936" s="263"/>
      <c r="AB936" s="265" t="str">
        <f t="shared" si="103"/>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01"/>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02"/>
        <v>0</v>
      </c>
      <c r="Y937" s="263"/>
      <c r="Z937" s="263"/>
      <c r="AB937" s="265" t="str">
        <f t="shared" si="103"/>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01"/>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02"/>
        <v>0</v>
      </c>
      <c r="Y938" s="263"/>
      <c r="Z938" s="263"/>
      <c r="AB938" s="265" t="str">
        <f t="shared" si="103"/>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01"/>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02"/>
        <v>0</v>
      </c>
      <c r="Y939" s="263"/>
      <c r="Z939" s="263"/>
      <c r="AB939" s="265" t="str">
        <f t="shared" si="103"/>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01"/>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02"/>
        <v>0</v>
      </c>
      <c r="Y940" s="263"/>
      <c r="Z940" s="263"/>
      <c r="AB940" s="265" t="str">
        <f t="shared" si="103"/>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01"/>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02"/>
        <v>0</v>
      </c>
      <c r="Y941" s="263"/>
      <c r="Z941" s="263"/>
      <c r="AB941" s="265" t="str">
        <f t="shared" si="103"/>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01"/>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02"/>
        <v>0</v>
      </c>
      <c r="Y942" s="263"/>
      <c r="Z942" s="263"/>
      <c r="AB942" s="265" t="str">
        <f t="shared" si="103"/>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01"/>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02"/>
        <v>0</v>
      </c>
      <c r="Y943" s="263"/>
      <c r="Z943" s="263"/>
      <c r="AB943" s="265" t="str">
        <f t="shared" si="103"/>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01"/>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02"/>
        <v>0</v>
      </c>
      <c r="Y944" s="263"/>
      <c r="Z944" s="263"/>
      <c r="AB944" s="265" t="str">
        <f t="shared" si="103"/>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01"/>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02"/>
        <v>0</v>
      </c>
      <c r="Y945" s="263"/>
      <c r="Z945" s="263"/>
      <c r="AB945" s="265" t="str">
        <f t="shared" si="103"/>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01"/>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02"/>
        <v>0</v>
      </c>
      <c r="Y946" s="263"/>
      <c r="Z946" s="263"/>
      <c r="AB946" s="265" t="str">
        <f t="shared" si="103"/>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01"/>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02"/>
        <v>0</v>
      </c>
      <c r="Y947" s="263"/>
      <c r="Z947" s="263"/>
      <c r="AB947" s="265" t="str">
        <f t="shared" si="103"/>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01"/>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02"/>
        <v>0</v>
      </c>
      <c r="Y948" s="263"/>
      <c r="Z948" s="263"/>
      <c r="AB948" s="265" t="str">
        <f t="shared" si="103"/>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01"/>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02"/>
        <v>0</v>
      </c>
      <c r="Y949" s="263"/>
      <c r="Z949" s="263"/>
      <c r="AB949" s="265" t="str">
        <f t="shared" si="103"/>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01"/>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02"/>
        <v>0</v>
      </c>
      <c r="Y950" s="263"/>
      <c r="Z950" s="263"/>
      <c r="AB950" s="265" t="str">
        <f t="shared" si="103"/>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01"/>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02"/>
        <v>0</v>
      </c>
      <c r="Y951" s="263"/>
      <c r="Z951" s="263"/>
      <c r="AB951" s="265" t="str">
        <f t="shared" si="103"/>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01"/>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02"/>
        <v>0</v>
      </c>
      <c r="Y952" s="263"/>
      <c r="Z952" s="263"/>
      <c r="AB952" s="265" t="str">
        <f t="shared" si="103"/>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01"/>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02"/>
        <v>0</v>
      </c>
      <c r="Y953" s="263"/>
      <c r="Z953" s="263"/>
      <c r="AB953" s="265" t="str">
        <f t="shared" si="103"/>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01"/>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02"/>
        <v>0</v>
      </c>
      <c r="Y954" s="263"/>
      <c r="Z954" s="263"/>
      <c r="AB954" s="265" t="str">
        <f t="shared" si="103"/>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04">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05">IF(AND(C955="Smelter not listed",OR(LEN(D955)=0,LEN(E955)=0)),1,0)</f>
        <v>0</v>
      </c>
      <c r="Y955" s="263"/>
      <c r="Z955" s="263"/>
      <c r="AB955" s="265" t="str">
        <f t="shared" ref="AB955" si="106">B955&amp;C955</f>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07">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08">IF(AND(C956="Smelter not listed",OR(LEN(D956)=0,LEN(E956)=0)),1,0)</f>
        <v>0</v>
      </c>
      <c r="Y956" s="263"/>
      <c r="Z956" s="263"/>
      <c r="AB956" s="265" t="str">
        <f t="shared" ref="AB956:AB987" si="109">B956&amp;C956</f>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07"/>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08"/>
        <v>0</v>
      </c>
      <c r="Y957" s="263"/>
      <c r="Z957" s="263"/>
      <c r="AB957" s="265" t="str">
        <f t="shared" si="109"/>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07"/>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08"/>
        <v>0</v>
      </c>
      <c r="Y958" s="263"/>
      <c r="Z958" s="263"/>
      <c r="AB958" s="265" t="str">
        <f t="shared" si="109"/>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07"/>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08"/>
        <v>0</v>
      </c>
      <c r="Y959" s="263"/>
      <c r="Z959" s="263"/>
      <c r="AB959" s="265" t="str">
        <f t="shared" si="109"/>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07"/>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08"/>
        <v>0</v>
      </c>
      <c r="Y960" s="263"/>
      <c r="Z960" s="263"/>
      <c r="AB960" s="265" t="str">
        <f t="shared" si="109"/>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07"/>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08"/>
        <v>0</v>
      </c>
      <c r="Y961" s="263"/>
      <c r="Z961" s="263"/>
      <c r="AB961" s="265" t="str">
        <f t="shared" si="109"/>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07"/>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08"/>
        <v>0</v>
      </c>
      <c r="Y962" s="263"/>
      <c r="Z962" s="263"/>
      <c r="AB962" s="265" t="str">
        <f t="shared" si="109"/>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07"/>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08"/>
        <v>0</v>
      </c>
      <c r="Y963" s="263"/>
      <c r="Z963" s="263"/>
      <c r="AB963" s="265" t="str">
        <f t="shared" si="109"/>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07"/>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08"/>
        <v>0</v>
      </c>
      <c r="Y964" s="263"/>
      <c r="Z964" s="263"/>
      <c r="AB964" s="265" t="str">
        <f t="shared" si="109"/>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07"/>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08"/>
        <v>0</v>
      </c>
      <c r="Y965" s="263"/>
      <c r="Z965" s="263"/>
      <c r="AB965" s="265" t="str">
        <f t="shared" si="109"/>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07"/>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08"/>
        <v>0</v>
      </c>
      <c r="Y966" s="263"/>
      <c r="Z966" s="263"/>
      <c r="AB966" s="265" t="str">
        <f t="shared" si="109"/>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07"/>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08"/>
        <v>0</v>
      </c>
      <c r="Y967" s="263"/>
      <c r="Z967" s="263"/>
      <c r="AB967" s="265" t="str">
        <f t="shared" si="109"/>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07"/>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08"/>
        <v>0</v>
      </c>
      <c r="Y968" s="263"/>
      <c r="Z968" s="263"/>
      <c r="AB968" s="265" t="str">
        <f t="shared" si="109"/>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07"/>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08"/>
        <v>0</v>
      </c>
      <c r="Y969" s="263"/>
      <c r="Z969" s="263"/>
      <c r="AB969" s="265" t="str">
        <f t="shared" si="109"/>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07"/>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08"/>
        <v>0</v>
      </c>
      <c r="Y970" s="263"/>
      <c r="Z970" s="263"/>
      <c r="AB970" s="265" t="str">
        <f t="shared" si="109"/>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07"/>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08"/>
        <v>0</v>
      </c>
      <c r="Y971" s="263"/>
      <c r="Z971" s="263"/>
      <c r="AB971" s="265" t="str">
        <f t="shared" si="109"/>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07"/>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08"/>
        <v>0</v>
      </c>
      <c r="Y972" s="263"/>
      <c r="Z972" s="263"/>
      <c r="AB972" s="265" t="str">
        <f t="shared" si="109"/>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07"/>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08"/>
        <v>0</v>
      </c>
      <c r="Y973" s="263"/>
      <c r="Z973" s="263"/>
      <c r="AB973" s="265" t="str">
        <f t="shared" si="109"/>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07"/>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08"/>
        <v>0</v>
      </c>
      <c r="Y974" s="263"/>
      <c r="Z974" s="263"/>
      <c r="AB974" s="265" t="str">
        <f t="shared" si="109"/>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07"/>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08"/>
        <v>0</v>
      </c>
      <c r="Y975" s="263"/>
      <c r="Z975" s="263"/>
      <c r="AB975" s="265" t="str">
        <f t="shared" si="109"/>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07"/>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08"/>
        <v>0</v>
      </c>
      <c r="Y976" s="263"/>
      <c r="Z976" s="263"/>
      <c r="AB976" s="265" t="str">
        <f t="shared" si="109"/>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07"/>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08"/>
        <v>0</v>
      </c>
      <c r="Y977" s="263"/>
      <c r="Z977" s="263"/>
      <c r="AB977" s="265" t="str">
        <f t="shared" si="109"/>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07"/>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08"/>
        <v>0</v>
      </c>
      <c r="Y978" s="263"/>
      <c r="Z978" s="263"/>
      <c r="AB978" s="265" t="str">
        <f t="shared" si="109"/>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07"/>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08"/>
        <v>0</v>
      </c>
      <c r="Y979" s="263"/>
      <c r="Z979" s="263"/>
      <c r="AB979" s="265" t="str">
        <f t="shared" si="109"/>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07"/>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08"/>
        <v>0</v>
      </c>
      <c r="Y980" s="263"/>
      <c r="Z980" s="263"/>
      <c r="AB980" s="265" t="str">
        <f t="shared" si="109"/>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07"/>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08"/>
        <v>0</v>
      </c>
      <c r="Y981" s="263"/>
      <c r="Z981" s="263"/>
      <c r="AB981" s="265" t="str">
        <f t="shared" si="109"/>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07"/>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08"/>
        <v>0</v>
      </c>
      <c r="Y982" s="263"/>
      <c r="Z982" s="263"/>
      <c r="AB982" s="265" t="str">
        <f t="shared" si="109"/>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07"/>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08"/>
        <v>0</v>
      </c>
      <c r="Y983" s="263"/>
      <c r="Z983" s="263"/>
      <c r="AB983" s="265" t="str">
        <f t="shared" si="109"/>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07"/>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08"/>
        <v>0</v>
      </c>
      <c r="Y984" s="263"/>
      <c r="Z984" s="263"/>
      <c r="AB984" s="265" t="str">
        <f t="shared" si="109"/>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07"/>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08"/>
        <v>0</v>
      </c>
      <c r="Y985" s="263"/>
      <c r="Z985" s="263"/>
      <c r="AB985" s="265" t="str">
        <f t="shared" si="109"/>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07"/>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08"/>
        <v>0</v>
      </c>
      <c r="Y986" s="263"/>
      <c r="Z986" s="263"/>
      <c r="AB986" s="265" t="str">
        <f t="shared" si="109"/>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07"/>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08"/>
        <v>0</v>
      </c>
      <c r="Y987" s="263"/>
      <c r="Z987" s="263"/>
      <c r="AB987" s="265" t="str">
        <f t="shared" si="109"/>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10">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11">IF(AND(C988="Smelter not listed",OR(LEN(D988)=0,LEN(E988)=0)),1,0)</f>
        <v>0</v>
      </c>
      <c r="Y988" s="263"/>
      <c r="Z988" s="263"/>
      <c r="AB988" s="265" t="str">
        <f t="shared" ref="AB988:AB1018" si="112">B988&amp;C988</f>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10"/>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11"/>
        <v>0</v>
      </c>
      <c r="Y989" s="263"/>
      <c r="Z989" s="263"/>
      <c r="AB989" s="265" t="str">
        <f t="shared" si="112"/>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10"/>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11"/>
        <v>0</v>
      </c>
      <c r="Y990" s="263"/>
      <c r="Z990" s="263"/>
      <c r="AB990" s="265" t="str">
        <f t="shared" si="112"/>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10"/>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11"/>
        <v>0</v>
      </c>
      <c r="Y991" s="263"/>
      <c r="Z991" s="263"/>
      <c r="AB991" s="265" t="str">
        <f t="shared" si="112"/>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10"/>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11"/>
        <v>0</v>
      </c>
      <c r="Y992" s="263"/>
      <c r="Z992" s="263"/>
      <c r="AB992" s="265" t="str">
        <f t="shared" si="112"/>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10"/>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11"/>
        <v>0</v>
      </c>
      <c r="Y993" s="263"/>
      <c r="Z993" s="263"/>
      <c r="AB993" s="265" t="str">
        <f t="shared" si="112"/>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10"/>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11"/>
        <v>0</v>
      </c>
      <c r="Y994" s="263"/>
      <c r="Z994" s="263"/>
      <c r="AB994" s="265" t="str">
        <f t="shared" si="112"/>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10"/>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11"/>
        <v>0</v>
      </c>
      <c r="Y995" s="263"/>
      <c r="Z995" s="263"/>
      <c r="AB995" s="265" t="str">
        <f t="shared" si="112"/>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10"/>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11"/>
        <v>0</v>
      </c>
      <c r="Y996" s="263"/>
      <c r="Z996" s="263"/>
      <c r="AB996" s="265" t="str">
        <f t="shared" si="112"/>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10"/>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11"/>
        <v>0</v>
      </c>
      <c r="Y997" s="263"/>
      <c r="Z997" s="263"/>
      <c r="AB997" s="265" t="str">
        <f t="shared" si="112"/>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10"/>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11"/>
        <v>0</v>
      </c>
      <c r="Y998" s="263"/>
      <c r="Z998" s="263"/>
      <c r="AB998" s="265" t="str">
        <f t="shared" si="112"/>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10"/>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11"/>
        <v>0</v>
      </c>
      <c r="Y999" s="263"/>
      <c r="Z999" s="263"/>
      <c r="AB999" s="265" t="str">
        <f t="shared" si="112"/>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10"/>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11"/>
        <v>0</v>
      </c>
      <c r="Y1000" s="263"/>
      <c r="Z1000" s="263"/>
      <c r="AB1000" s="265" t="str">
        <f t="shared" si="112"/>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10"/>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11"/>
        <v>0</v>
      </c>
      <c r="Y1001" s="263"/>
      <c r="Z1001" s="263"/>
      <c r="AB1001" s="265" t="str">
        <f t="shared" si="112"/>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10"/>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11"/>
        <v>0</v>
      </c>
      <c r="Y1002" s="263"/>
      <c r="Z1002" s="263"/>
      <c r="AB1002" s="265" t="str">
        <f t="shared" si="112"/>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10"/>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11"/>
        <v>0</v>
      </c>
      <c r="Y1003" s="263"/>
      <c r="Z1003" s="263"/>
      <c r="AB1003" s="265" t="str">
        <f t="shared" si="112"/>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10"/>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11"/>
        <v>0</v>
      </c>
      <c r="Y1004" s="263"/>
      <c r="Z1004" s="263"/>
      <c r="AB1004" s="265" t="str">
        <f t="shared" si="112"/>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10"/>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11"/>
        <v>0</v>
      </c>
      <c r="Y1005" s="263"/>
      <c r="Z1005" s="263"/>
      <c r="AB1005" s="265" t="str">
        <f t="shared" si="112"/>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10"/>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11"/>
        <v>0</v>
      </c>
      <c r="Y1006" s="263"/>
      <c r="Z1006" s="263"/>
      <c r="AB1006" s="265" t="str">
        <f t="shared" si="112"/>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10"/>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11"/>
        <v>0</v>
      </c>
      <c r="Y1007" s="263"/>
      <c r="Z1007" s="263"/>
      <c r="AB1007" s="265" t="str">
        <f t="shared" si="112"/>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10"/>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11"/>
        <v>0</v>
      </c>
      <c r="Y1008" s="263"/>
      <c r="Z1008" s="263"/>
      <c r="AB1008" s="265" t="str">
        <f t="shared" si="112"/>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10"/>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11"/>
        <v>0</v>
      </c>
      <c r="Y1009" s="263"/>
      <c r="Z1009" s="263"/>
      <c r="AB1009" s="265" t="str">
        <f t="shared" si="112"/>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10"/>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11"/>
        <v>0</v>
      </c>
      <c r="Y1010" s="263"/>
      <c r="Z1010" s="263"/>
      <c r="AB1010" s="265" t="str">
        <f t="shared" si="112"/>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10"/>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11"/>
        <v>0</v>
      </c>
      <c r="Y1011" s="263"/>
      <c r="Z1011" s="263"/>
      <c r="AB1011" s="265" t="str">
        <f t="shared" si="112"/>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10"/>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11"/>
        <v>0</v>
      </c>
      <c r="Y1012" s="263"/>
      <c r="Z1012" s="263"/>
      <c r="AB1012" s="265" t="str">
        <f t="shared" si="112"/>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10"/>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11"/>
        <v>0</v>
      </c>
      <c r="Y1013" s="263"/>
      <c r="Z1013" s="263"/>
      <c r="AB1013" s="265" t="str">
        <f t="shared" si="112"/>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10"/>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11"/>
        <v>0</v>
      </c>
      <c r="Y1014" s="263"/>
      <c r="Z1014" s="263"/>
      <c r="AB1014" s="265" t="str">
        <f t="shared" si="112"/>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10"/>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11"/>
        <v>0</v>
      </c>
      <c r="Y1015" s="263"/>
      <c r="Z1015" s="263"/>
      <c r="AB1015" s="265" t="str">
        <f t="shared" si="112"/>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10"/>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11"/>
        <v>0</v>
      </c>
      <c r="Y1016" s="263"/>
      <c r="Z1016" s="263"/>
      <c r="AB1016" s="265" t="str">
        <f t="shared" si="112"/>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10"/>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11"/>
        <v>0</v>
      </c>
      <c r="Y1017" s="263"/>
      <c r="Z1017" s="263"/>
      <c r="AB1017" s="265" t="str">
        <f t="shared" si="112"/>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10"/>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11"/>
        <v>0</v>
      </c>
      <c r="Y1018" s="263"/>
      <c r="Z1018" s="263"/>
      <c r="AB1018" s="265" t="str">
        <f t="shared" si="112"/>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13">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14">IF(AND(C1019="Smelter not listed",OR(LEN(D1019)=0,LEN(E1019)=0)),1,0)</f>
        <v>0</v>
      </c>
      <c r="Y1019" s="263"/>
      <c r="Z1019" s="263"/>
      <c r="AB1019" s="265" t="str">
        <f t="shared" ref="AB1019" si="115">B1019&amp;C1019</f>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16">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17">IF(AND(C1020="Smelter not listed",OR(LEN(D1020)=0,LEN(E1020)=0)),1,0)</f>
        <v>0</v>
      </c>
      <c r="Y1020" s="263"/>
      <c r="Z1020" s="263"/>
      <c r="AB1020" s="265" t="str">
        <f t="shared" ref="AB1020:AB1051" si="118">B1020&amp;C1020</f>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16"/>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17"/>
        <v>0</v>
      </c>
      <c r="Y1021" s="263"/>
      <c r="Z1021" s="263"/>
      <c r="AB1021" s="265" t="str">
        <f t="shared" si="118"/>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16"/>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17"/>
        <v>0</v>
      </c>
      <c r="Y1022" s="263"/>
      <c r="Z1022" s="263"/>
      <c r="AB1022" s="265" t="str">
        <f t="shared" si="118"/>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16"/>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17"/>
        <v>0</v>
      </c>
      <c r="Y1023" s="263"/>
      <c r="Z1023" s="263"/>
      <c r="AB1023" s="265" t="str">
        <f t="shared" si="118"/>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16"/>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17"/>
        <v>0</v>
      </c>
      <c r="Y1024" s="263"/>
      <c r="Z1024" s="263"/>
      <c r="AB1024" s="265" t="str">
        <f t="shared" si="118"/>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16"/>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17"/>
        <v>0</v>
      </c>
      <c r="Y1025" s="263"/>
      <c r="Z1025" s="263"/>
      <c r="AB1025" s="265" t="str">
        <f t="shared" si="118"/>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16"/>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17"/>
        <v>0</v>
      </c>
      <c r="Y1026" s="263"/>
      <c r="Z1026" s="263"/>
      <c r="AB1026" s="265" t="str">
        <f t="shared" si="118"/>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16"/>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17"/>
        <v>0</v>
      </c>
      <c r="Y1027" s="263"/>
      <c r="Z1027" s="263"/>
      <c r="AB1027" s="265" t="str">
        <f t="shared" si="118"/>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16"/>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17"/>
        <v>0</v>
      </c>
      <c r="Y1028" s="263"/>
      <c r="Z1028" s="263"/>
      <c r="AB1028" s="265" t="str">
        <f t="shared" si="118"/>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16"/>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17"/>
        <v>0</v>
      </c>
      <c r="Y1029" s="263"/>
      <c r="Z1029" s="263"/>
      <c r="AB1029" s="265" t="str">
        <f t="shared" si="118"/>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16"/>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17"/>
        <v>0</v>
      </c>
      <c r="Y1030" s="263"/>
      <c r="Z1030" s="263"/>
      <c r="AB1030" s="265" t="str">
        <f t="shared" si="118"/>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16"/>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17"/>
        <v>0</v>
      </c>
      <c r="Y1031" s="263"/>
      <c r="Z1031" s="263"/>
      <c r="AB1031" s="265" t="str">
        <f t="shared" si="118"/>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16"/>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17"/>
        <v>0</v>
      </c>
      <c r="Y1032" s="263"/>
      <c r="Z1032" s="263"/>
      <c r="AB1032" s="265" t="str">
        <f t="shared" si="118"/>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16"/>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17"/>
        <v>0</v>
      </c>
      <c r="Y1033" s="263"/>
      <c r="Z1033" s="263"/>
      <c r="AB1033" s="265" t="str">
        <f t="shared" si="118"/>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16"/>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17"/>
        <v>0</v>
      </c>
      <c r="Y1034" s="263"/>
      <c r="Z1034" s="263"/>
      <c r="AB1034" s="265" t="str">
        <f t="shared" si="118"/>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16"/>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17"/>
        <v>0</v>
      </c>
      <c r="Y1035" s="263"/>
      <c r="Z1035" s="263"/>
      <c r="AB1035" s="265" t="str">
        <f t="shared" si="118"/>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16"/>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17"/>
        <v>0</v>
      </c>
      <c r="Y1036" s="263"/>
      <c r="Z1036" s="263"/>
      <c r="AB1036" s="265" t="str">
        <f t="shared" si="118"/>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16"/>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17"/>
        <v>0</v>
      </c>
      <c r="Y1037" s="263"/>
      <c r="Z1037" s="263"/>
      <c r="AB1037" s="265" t="str">
        <f t="shared" si="118"/>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16"/>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17"/>
        <v>0</v>
      </c>
      <c r="Y1038" s="263"/>
      <c r="Z1038" s="263"/>
      <c r="AB1038" s="265" t="str">
        <f t="shared" si="118"/>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16"/>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17"/>
        <v>0</v>
      </c>
      <c r="Y1039" s="263"/>
      <c r="Z1039" s="263"/>
      <c r="AB1039" s="265" t="str">
        <f t="shared" si="118"/>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16"/>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17"/>
        <v>0</v>
      </c>
      <c r="Y1040" s="263"/>
      <c r="Z1040" s="263"/>
      <c r="AB1040" s="265" t="str">
        <f t="shared" si="118"/>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16"/>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17"/>
        <v>0</v>
      </c>
      <c r="Y1041" s="263"/>
      <c r="Z1041" s="263"/>
      <c r="AB1041" s="265" t="str">
        <f t="shared" si="118"/>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16"/>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17"/>
        <v>0</v>
      </c>
      <c r="Y1042" s="263"/>
      <c r="Z1042" s="263"/>
      <c r="AB1042" s="265" t="str">
        <f t="shared" si="118"/>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16"/>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17"/>
        <v>0</v>
      </c>
      <c r="Y1043" s="263"/>
      <c r="Z1043" s="263"/>
      <c r="AB1043" s="265" t="str">
        <f t="shared" si="118"/>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16"/>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17"/>
        <v>0</v>
      </c>
      <c r="Y1044" s="263"/>
      <c r="Z1044" s="263"/>
      <c r="AB1044" s="265" t="str">
        <f t="shared" si="118"/>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16"/>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17"/>
        <v>0</v>
      </c>
      <c r="Y1045" s="263"/>
      <c r="Z1045" s="263"/>
      <c r="AB1045" s="265" t="str">
        <f t="shared" si="118"/>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16"/>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17"/>
        <v>0</v>
      </c>
      <c r="Y1046" s="263"/>
      <c r="Z1046" s="263"/>
      <c r="AB1046" s="265" t="str">
        <f t="shared" si="118"/>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16"/>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17"/>
        <v>0</v>
      </c>
      <c r="Y1047" s="263"/>
      <c r="Z1047" s="263"/>
      <c r="AB1047" s="265" t="str">
        <f t="shared" si="118"/>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16"/>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17"/>
        <v>0</v>
      </c>
      <c r="Y1048" s="263"/>
      <c r="Z1048" s="263"/>
      <c r="AB1048" s="265" t="str">
        <f t="shared" si="118"/>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16"/>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17"/>
        <v>0</v>
      </c>
      <c r="Y1049" s="263"/>
      <c r="Z1049" s="263"/>
      <c r="AB1049" s="265" t="str">
        <f t="shared" si="118"/>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16"/>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17"/>
        <v>0</v>
      </c>
      <c r="Y1050" s="263"/>
      <c r="Z1050" s="263"/>
      <c r="AB1050" s="265" t="str">
        <f t="shared" si="118"/>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16"/>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17"/>
        <v>0</v>
      </c>
      <c r="Y1051" s="263"/>
      <c r="Z1051" s="263"/>
      <c r="AB1051" s="265" t="str">
        <f t="shared" si="118"/>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19">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20">IF(AND(C1052="Smelter not listed",OR(LEN(D1052)=0,LEN(E1052)=0)),1,0)</f>
        <v>0</v>
      </c>
      <c r="Y1052" s="263"/>
      <c r="Z1052" s="263"/>
      <c r="AB1052" s="265" t="str">
        <f t="shared" ref="AB1052:AB1082" si="121">B1052&amp;C1052</f>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19"/>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20"/>
        <v>0</v>
      </c>
      <c r="Y1053" s="263"/>
      <c r="Z1053" s="263"/>
      <c r="AB1053" s="265" t="str">
        <f t="shared" si="121"/>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19"/>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20"/>
        <v>0</v>
      </c>
      <c r="Y1054" s="263"/>
      <c r="Z1054" s="263"/>
      <c r="AB1054" s="265" t="str">
        <f t="shared" si="121"/>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19"/>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20"/>
        <v>0</v>
      </c>
      <c r="Y1055" s="263"/>
      <c r="Z1055" s="263"/>
      <c r="AB1055" s="265" t="str">
        <f t="shared" si="121"/>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19"/>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20"/>
        <v>0</v>
      </c>
      <c r="Y1056" s="263"/>
      <c r="Z1056" s="263"/>
      <c r="AB1056" s="265" t="str">
        <f t="shared" si="121"/>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19"/>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20"/>
        <v>0</v>
      </c>
      <c r="Y1057" s="263"/>
      <c r="Z1057" s="263"/>
      <c r="AB1057" s="265" t="str">
        <f t="shared" si="121"/>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19"/>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20"/>
        <v>0</v>
      </c>
      <c r="Y1058" s="263"/>
      <c r="Z1058" s="263"/>
      <c r="AB1058" s="265" t="str">
        <f t="shared" si="121"/>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19"/>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20"/>
        <v>0</v>
      </c>
      <c r="Y1059" s="263"/>
      <c r="Z1059" s="263"/>
      <c r="AB1059" s="265" t="str">
        <f t="shared" si="121"/>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19"/>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20"/>
        <v>0</v>
      </c>
      <c r="Y1060" s="263"/>
      <c r="Z1060" s="263"/>
      <c r="AB1060" s="265" t="str">
        <f t="shared" si="121"/>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19"/>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20"/>
        <v>0</v>
      </c>
      <c r="Y1061" s="263"/>
      <c r="Z1061" s="263"/>
      <c r="AB1061" s="265" t="str">
        <f t="shared" si="121"/>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19"/>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20"/>
        <v>0</v>
      </c>
      <c r="Y1062" s="263"/>
      <c r="Z1062" s="263"/>
      <c r="AB1062" s="265" t="str">
        <f t="shared" si="121"/>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19"/>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20"/>
        <v>0</v>
      </c>
      <c r="Y1063" s="263"/>
      <c r="Z1063" s="263"/>
      <c r="AB1063" s="265" t="str">
        <f t="shared" si="121"/>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19"/>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20"/>
        <v>0</v>
      </c>
      <c r="Y1064" s="263"/>
      <c r="Z1064" s="263"/>
      <c r="AB1064" s="265" t="str">
        <f t="shared" si="121"/>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19"/>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20"/>
        <v>0</v>
      </c>
      <c r="Y1065" s="263"/>
      <c r="Z1065" s="263"/>
      <c r="AB1065" s="265" t="str">
        <f t="shared" si="121"/>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19"/>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20"/>
        <v>0</v>
      </c>
      <c r="Y1066" s="263"/>
      <c r="Z1066" s="263"/>
      <c r="AB1066" s="265" t="str">
        <f t="shared" si="121"/>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19"/>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20"/>
        <v>0</v>
      </c>
      <c r="Y1067" s="263"/>
      <c r="Z1067" s="263"/>
      <c r="AB1067" s="265" t="str">
        <f t="shared" si="121"/>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19"/>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20"/>
        <v>0</v>
      </c>
      <c r="Y1068" s="263"/>
      <c r="Z1068" s="263"/>
      <c r="AB1068" s="265" t="str">
        <f t="shared" si="121"/>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19"/>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20"/>
        <v>0</v>
      </c>
      <c r="Y1069" s="263"/>
      <c r="Z1069" s="263"/>
      <c r="AB1069" s="265" t="str">
        <f t="shared" si="121"/>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19"/>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20"/>
        <v>0</v>
      </c>
      <c r="Y1070" s="263"/>
      <c r="Z1070" s="263"/>
      <c r="AB1070" s="265" t="str">
        <f t="shared" si="121"/>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19"/>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20"/>
        <v>0</v>
      </c>
      <c r="Y1071" s="263"/>
      <c r="Z1071" s="263"/>
      <c r="AB1071" s="265" t="str">
        <f t="shared" si="121"/>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19"/>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20"/>
        <v>0</v>
      </c>
      <c r="Y1072" s="263"/>
      <c r="Z1072" s="263"/>
      <c r="AB1072" s="265" t="str">
        <f t="shared" si="121"/>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19"/>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20"/>
        <v>0</v>
      </c>
      <c r="Y1073" s="263"/>
      <c r="Z1073" s="263"/>
      <c r="AB1073" s="265" t="str">
        <f t="shared" si="121"/>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19"/>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20"/>
        <v>0</v>
      </c>
      <c r="Y1074" s="263"/>
      <c r="Z1074" s="263"/>
      <c r="AB1074" s="265" t="str">
        <f t="shared" si="121"/>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19"/>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20"/>
        <v>0</v>
      </c>
      <c r="Y1075" s="263"/>
      <c r="Z1075" s="263"/>
      <c r="AB1075" s="265" t="str">
        <f t="shared" si="121"/>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19"/>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20"/>
        <v>0</v>
      </c>
      <c r="Y1076" s="263"/>
      <c r="Z1076" s="263"/>
      <c r="AB1076" s="265" t="str">
        <f t="shared" si="121"/>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19"/>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20"/>
        <v>0</v>
      </c>
      <c r="Y1077" s="263"/>
      <c r="Z1077" s="263"/>
      <c r="AB1077" s="265" t="str">
        <f t="shared" si="121"/>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19"/>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20"/>
        <v>0</v>
      </c>
      <c r="Y1078" s="263"/>
      <c r="Z1078" s="263"/>
      <c r="AB1078" s="265" t="str">
        <f t="shared" si="121"/>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19"/>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20"/>
        <v>0</v>
      </c>
      <c r="Y1079" s="263"/>
      <c r="Z1079" s="263"/>
      <c r="AB1079" s="265" t="str">
        <f t="shared" si="121"/>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19"/>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20"/>
        <v>0</v>
      </c>
      <c r="Y1080" s="263"/>
      <c r="Z1080" s="263"/>
      <c r="AB1080" s="265" t="str">
        <f t="shared" si="121"/>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19"/>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20"/>
        <v>0</v>
      </c>
      <c r="Y1081" s="263"/>
      <c r="Z1081" s="263"/>
      <c r="AB1081" s="265" t="str">
        <f t="shared" si="121"/>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19"/>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20"/>
        <v>0</v>
      </c>
      <c r="Y1082" s="263"/>
      <c r="Z1082" s="263"/>
      <c r="AB1082" s="265" t="str">
        <f t="shared" si="121"/>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22">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23">IF(AND(C1083="Smelter not listed",OR(LEN(D1083)=0,LEN(E1083)=0)),1,0)</f>
        <v>0</v>
      </c>
      <c r="Y1083" s="263"/>
      <c r="Z1083" s="263"/>
      <c r="AB1083" s="265" t="str">
        <f t="shared" ref="AB1083" si="124">B1083&amp;C1083</f>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25">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26">IF(AND(C1084="Smelter not listed",OR(LEN(D1084)=0,LEN(E1084)=0)),1,0)</f>
        <v>0</v>
      </c>
      <c r="Y1084" s="263"/>
      <c r="Z1084" s="263"/>
      <c r="AB1084" s="265" t="str">
        <f t="shared" ref="AB1084:AB1115" si="127">B1084&amp;C1084</f>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25"/>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26"/>
        <v>0</v>
      </c>
      <c r="Y1085" s="263"/>
      <c r="Z1085" s="263"/>
      <c r="AB1085" s="265" t="str">
        <f t="shared" si="127"/>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25"/>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26"/>
        <v>0</v>
      </c>
      <c r="Y1086" s="263"/>
      <c r="Z1086" s="263"/>
      <c r="AB1086" s="265" t="str">
        <f t="shared" si="127"/>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25"/>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26"/>
        <v>0</v>
      </c>
      <c r="Y1087" s="263"/>
      <c r="Z1087" s="263"/>
      <c r="AB1087" s="265" t="str">
        <f t="shared" si="127"/>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25"/>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26"/>
        <v>0</v>
      </c>
      <c r="Y1088" s="263"/>
      <c r="Z1088" s="263"/>
      <c r="AB1088" s="265" t="str">
        <f t="shared" si="127"/>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25"/>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26"/>
        <v>0</v>
      </c>
      <c r="Y1089" s="263"/>
      <c r="Z1089" s="263"/>
      <c r="AB1089" s="265" t="str">
        <f t="shared" si="127"/>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25"/>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26"/>
        <v>0</v>
      </c>
      <c r="Y1090" s="263"/>
      <c r="Z1090" s="263"/>
      <c r="AB1090" s="265" t="str">
        <f t="shared" si="127"/>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25"/>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26"/>
        <v>0</v>
      </c>
      <c r="Y1091" s="263"/>
      <c r="Z1091" s="263"/>
      <c r="AB1091" s="265" t="str">
        <f t="shared" si="127"/>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25"/>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26"/>
        <v>0</v>
      </c>
      <c r="Y1092" s="263"/>
      <c r="Z1092" s="263"/>
      <c r="AB1092" s="265" t="str">
        <f t="shared" si="127"/>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25"/>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26"/>
        <v>0</v>
      </c>
      <c r="Y1093" s="263"/>
      <c r="Z1093" s="263"/>
      <c r="AB1093" s="265" t="str">
        <f t="shared" si="127"/>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25"/>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26"/>
        <v>0</v>
      </c>
      <c r="Y1094" s="263"/>
      <c r="Z1094" s="263"/>
      <c r="AB1094" s="265" t="str">
        <f t="shared" si="127"/>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25"/>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26"/>
        <v>0</v>
      </c>
      <c r="Y1095" s="263"/>
      <c r="Z1095" s="263"/>
      <c r="AB1095" s="265" t="str">
        <f t="shared" si="127"/>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25"/>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26"/>
        <v>0</v>
      </c>
      <c r="Y1096" s="263"/>
      <c r="Z1096" s="263"/>
      <c r="AB1096" s="265" t="str">
        <f t="shared" si="127"/>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25"/>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26"/>
        <v>0</v>
      </c>
      <c r="Y1097" s="263"/>
      <c r="Z1097" s="263"/>
      <c r="AB1097" s="265" t="str">
        <f t="shared" si="127"/>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25"/>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26"/>
        <v>0</v>
      </c>
      <c r="Y1098" s="263"/>
      <c r="Z1098" s="263"/>
      <c r="AB1098" s="265" t="str">
        <f t="shared" si="127"/>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25"/>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26"/>
        <v>0</v>
      </c>
      <c r="Y1099" s="263"/>
      <c r="Z1099" s="263"/>
      <c r="AB1099" s="265" t="str">
        <f t="shared" si="127"/>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25"/>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26"/>
        <v>0</v>
      </c>
      <c r="Y1100" s="263"/>
      <c r="Z1100" s="263"/>
      <c r="AB1100" s="265" t="str">
        <f t="shared" si="127"/>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25"/>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26"/>
        <v>0</v>
      </c>
      <c r="Y1101" s="263"/>
      <c r="Z1101" s="263"/>
      <c r="AB1101" s="265" t="str">
        <f t="shared" si="127"/>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25"/>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26"/>
        <v>0</v>
      </c>
      <c r="Y1102" s="263"/>
      <c r="Z1102" s="263"/>
      <c r="AB1102" s="265" t="str">
        <f t="shared" si="127"/>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25"/>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26"/>
        <v>0</v>
      </c>
      <c r="Y1103" s="263"/>
      <c r="Z1103" s="263"/>
      <c r="AB1103" s="265" t="str">
        <f t="shared" si="127"/>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25"/>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26"/>
        <v>0</v>
      </c>
      <c r="Y1104" s="263"/>
      <c r="Z1104" s="263"/>
      <c r="AB1104" s="265" t="str">
        <f t="shared" si="127"/>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25"/>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26"/>
        <v>0</v>
      </c>
      <c r="Y1105" s="263"/>
      <c r="Z1105" s="263"/>
      <c r="AB1105" s="265" t="str">
        <f t="shared" si="127"/>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25"/>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26"/>
        <v>0</v>
      </c>
      <c r="Y1106" s="263"/>
      <c r="Z1106" s="263"/>
      <c r="AB1106" s="265" t="str">
        <f t="shared" si="127"/>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25"/>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26"/>
        <v>0</v>
      </c>
      <c r="Y1107" s="263"/>
      <c r="Z1107" s="263"/>
      <c r="AB1107" s="265" t="str">
        <f t="shared" si="127"/>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25"/>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26"/>
        <v>0</v>
      </c>
      <c r="Y1108" s="263"/>
      <c r="Z1108" s="263"/>
      <c r="AB1108" s="265" t="str">
        <f t="shared" si="127"/>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25"/>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26"/>
        <v>0</v>
      </c>
      <c r="Y1109" s="263"/>
      <c r="Z1109" s="263"/>
      <c r="AB1109" s="265" t="str">
        <f t="shared" si="127"/>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25"/>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26"/>
        <v>0</v>
      </c>
      <c r="Y1110" s="263"/>
      <c r="Z1110" s="263"/>
      <c r="AB1110" s="265" t="str">
        <f t="shared" si="127"/>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25"/>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26"/>
        <v>0</v>
      </c>
      <c r="Y1111" s="263"/>
      <c r="Z1111" s="263"/>
      <c r="AB1111" s="265" t="str">
        <f t="shared" si="127"/>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25"/>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26"/>
        <v>0</v>
      </c>
      <c r="Y1112" s="263"/>
      <c r="Z1112" s="263"/>
      <c r="AB1112" s="265" t="str">
        <f t="shared" si="127"/>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25"/>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26"/>
        <v>0</v>
      </c>
      <c r="Y1113" s="263"/>
      <c r="Z1113" s="263"/>
      <c r="AB1113" s="265" t="str">
        <f t="shared" si="127"/>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25"/>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26"/>
        <v>0</v>
      </c>
      <c r="Y1114" s="263"/>
      <c r="Z1114" s="263"/>
      <c r="AB1114" s="265" t="str">
        <f t="shared" si="127"/>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25"/>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26"/>
        <v>0</v>
      </c>
      <c r="Y1115" s="263"/>
      <c r="Z1115" s="263"/>
      <c r="AB1115" s="265" t="str">
        <f t="shared" si="127"/>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28">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29">IF(AND(C1116="Smelter not listed",OR(LEN(D1116)=0,LEN(E1116)=0)),1,0)</f>
        <v>0</v>
      </c>
      <c r="Y1116" s="263"/>
      <c r="Z1116" s="263"/>
      <c r="AB1116" s="265" t="str">
        <f t="shared" ref="AB1116:AB1146" si="130">B1116&amp;C1116</f>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28"/>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29"/>
        <v>0</v>
      </c>
      <c r="Y1117" s="263"/>
      <c r="Z1117" s="263"/>
      <c r="AB1117" s="265" t="str">
        <f t="shared" si="130"/>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28"/>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29"/>
        <v>0</v>
      </c>
      <c r="Y1118" s="263"/>
      <c r="Z1118" s="263"/>
      <c r="AB1118" s="265" t="str">
        <f t="shared" si="130"/>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28"/>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29"/>
        <v>0</v>
      </c>
      <c r="Y1119" s="263"/>
      <c r="Z1119" s="263"/>
      <c r="AB1119" s="265" t="str">
        <f t="shared" si="130"/>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28"/>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29"/>
        <v>0</v>
      </c>
      <c r="Y1120" s="263"/>
      <c r="Z1120" s="263"/>
      <c r="AB1120" s="265" t="str">
        <f t="shared" si="130"/>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28"/>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29"/>
        <v>0</v>
      </c>
      <c r="Y1121" s="263"/>
      <c r="Z1121" s="263"/>
      <c r="AB1121" s="265" t="str">
        <f t="shared" si="130"/>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28"/>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29"/>
        <v>0</v>
      </c>
      <c r="Y1122" s="263"/>
      <c r="Z1122" s="263"/>
      <c r="AB1122" s="265" t="str">
        <f t="shared" si="130"/>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28"/>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29"/>
        <v>0</v>
      </c>
      <c r="Y1123" s="263"/>
      <c r="Z1123" s="263"/>
      <c r="AB1123" s="265" t="str">
        <f t="shared" si="130"/>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28"/>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29"/>
        <v>0</v>
      </c>
      <c r="Y1124" s="263"/>
      <c r="Z1124" s="263"/>
      <c r="AB1124" s="265" t="str">
        <f t="shared" si="130"/>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28"/>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29"/>
        <v>0</v>
      </c>
      <c r="Y1125" s="263"/>
      <c r="Z1125" s="263"/>
      <c r="AB1125" s="265" t="str">
        <f t="shared" si="130"/>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28"/>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29"/>
        <v>0</v>
      </c>
      <c r="Y1126" s="263"/>
      <c r="Z1126" s="263"/>
      <c r="AB1126" s="265" t="str">
        <f t="shared" si="130"/>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28"/>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29"/>
        <v>0</v>
      </c>
      <c r="Y1127" s="263"/>
      <c r="Z1127" s="263"/>
      <c r="AB1127" s="265" t="str">
        <f t="shared" si="130"/>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28"/>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29"/>
        <v>0</v>
      </c>
      <c r="Y1128" s="263"/>
      <c r="Z1128" s="263"/>
      <c r="AB1128" s="265" t="str">
        <f t="shared" si="130"/>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28"/>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29"/>
        <v>0</v>
      </c>
      <c r="Y1129" s="263"/>
      <c r="Z1129" s="263"/>
      <c r="AB1129" s="265" t="str">
        <f t="shared" si="130"/>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28"/>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29"/>
        <v>0</v>
      </c>
      <c r="Y1130" s="263"/>
      <c r="Z1130" s="263"/>
      <c r="AB1130" s="265" t="str">
        <f t="shared" si="130"/>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28"/>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29"/>
        <v>0</v>
      </c>
      <c r="Y1131" s="263"/>
      <c r="Z1131" s="263"/>
      <c r="AB1131" s="265" t="str">
        <f t="shared" si="130"/>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28"/>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29"/>
        <v>0</v>
      </c>
      <c r="Y1132" s="263"/>
      <c r="Z1132" s="263"/>
      <c r="AB1132" s="265" t="str">
        <f t="shared" si="130"/>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28"/>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29"/>
        <v>0</v>
      </c>
      <c r="Y1133" s="263"/>
      <c r="Z1133" s="263"/>
      <c r="AB1133" s="265" t="str">
        <f t="shared" si="130"/>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28"/>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29"/>
        <v>0</v>
      </c>
      <c r="Y1134" s="263"/>
      <c r="Z1134" s="263"/>
      <c r="AB1134" s="265" t="str">
        <f t="shared" si="130"/>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28"/>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29"/>
        <v>0</v>
      </c>
      <c r="Y1135" s="263"/>
      <c r="Z1135" s="263"/>
      <c r="AB1135" s="265" t="str">
        <f t="shared" si="130"/>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28"/>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29"/>
        <v>0</v>
      </c>
      <c r="Y1136" s="263"/>
      <c r="Z1136" s="263"/>
      <c r="AB1136" s="265" t="str">
        <f t="shared" si="130"/>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28"/>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29"/>
        <v>0</v>
      </c>
      <c r="Y1137" s="263"/>
      <c r="Z1137" s="263"/>
      <c r="AB1137" s="265" t="str">
        <f t="shared" si="130"/>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28"/>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29"/>
        <v>0</v>
      </c>
      <c r="Y1138" s="263"/>
      <c r="Z1138" s="263"/>
      <c r="AB1138" s="265" t="str">
        <f t="shared" si="130"/>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28"/>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29"/>
        <v>0</v>
      </c>
      <c r="Y1139" s="263"/>
      <c r="Z1139" s="263"/>
      <c r="AB1139" s="265" t="str">
        <f t="shared" si="130"/>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28"/>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29"/>
        <v>0</v>
      </c>
      <c r="Y1140" s="263"/>
      <c r="Z1140" s="263"/>
      <c r="AB1140" s="265" t="str">
        <f t="shared" si="130"/>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28"/>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29"/>
        <v>0</v>
      </c>
      <c r="Y1141" s="263"/>
      <c r="Z1141" s="263"/>
      <c r="AB1141" s="265" t="str">
        <f t="shared" si="130"/>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28"/>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29"/>
        <v>0</v>
      </c>
      <c r="Y1142" s="263"/>
      <c r="Z1142" s="263"/>
      <c r="AB1142" s="265" t="str">
        <f t="shared" si="130"/>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28"/>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29"/>
        <v>0</v>
      </c>
      <c r="Y1143" s="263"/>
      <c r="Z1143" s="263"/>
      <c r="AB1143" s="265" t="str">
        <f t="shared" si="130"/>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28"/>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29"/>
        <v>0</v>
      </c>
      <c r="Y1144" s="263"/>
      <c r="Z1144" s="263"/>
      <c r="AB1144" s="265" t="str">
        <f t="shared" si="130"/>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28"/>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29"/>
        <v>0</v>
      </c>
      <c r="Y1145" s="263"/>
      <c r="Z1145" s="263"/>
      <c r="AB1145" s="265" t="str">
        <f t="shared" si="130"/>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28"/>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29"/>
        <v>0</v>
      </c>
      <c r="Y1146" s="263"/>
      <c r="Z1146" s="263"/>
      <c r="AB1146" s="265" t="str">
        <f t="shared" si="130"/>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31">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32">IF(AND(C1147="Smelter not listed",OR(LEN(D1147)=0,LEN(E1147)=0)),1,0)</f>
        <v>0</v>
      </c>
      <c r="Y1147" s="263"/>
      <c r="Z1147" s="263"/>
      <c r="AB1147" s="265" t="str">
        <f t="shared" ref="AB1147" si="133">B1147&amp;C1147</f>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34">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35">IF(AND(C1148="Smelter not listed",OR(LEN(D1148)=0,LEN(E1148)=0)),1,0)</f>
        <v>0</v>
      </c>
      <c r="Y1148" s="263"/>
      <c r="Z1148" s="263"/>
      <c r="AB1148" s="265" t="str">
        <f t="shared" ref="AB1148:AB1179" si="136">B1148&amp;C1148</f>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34"/>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35"/>
        <v>0</v>
      </c>
      <c r="Y1149" s="263"/>
      <c r="Z1149" s="263"/>
      <c r="AB1149" s="265" t="str">
        <f t="shared" si="136"/>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34"/>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35"/>
        <v>0</v>
      </c>
      <c r="Y1150" s="263"/>
      <c r="Z1150" s="263"/>
      <c r="AB1150" s="265" t="str">
        <f t="shared" si="136"/>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34"/>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35"/>
        <v>0</v>
      </c>
      <c r="Y1151" s="263"/>
      <c r="Z1151" s="263"/>
      <c r="AB1151" s="265" t="str">
        <f t="shared" si="136"/>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34"/>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35"/>
        <v>0</v>
      </c>
      <c r="Y1152" s="263"/>
      <c r="Z1152" s="263"/>
      <c r="AB1152" s="265" t="str">
        <f t="shared" si="136"/>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34"/>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35"/>
        <v>0</v>
      </c>
      <c r="Y1153" s="263"/>
      <c r="Z1153" s="263"/>
      <c r="AB1153" s="265" t="str">
        <f t="shared" si="136"/>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34"/>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35"/>
        <v>0</v>
      </c>
      <c r="Y1154" s="263"/>
      <c r="Z1154" s="263"/>
      <c r="AB1154" s="265" t="str">
        <f t="shared" si="136"/>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34"/>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35"/>
        <v>0</v>
      </c>
      <c r="Y1155" s="263"/>
      <c r="Z1155" s="263"/>
      <c r="AB1155" s="265" t="str">
        <f t="shared" si="136"/>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34"/>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35"/>
        <v>0</v>
      </c>
      <c r="Y1156" s="263"/>
      <c r="Z1156" s="263"/>
      <c r="AB1156" s="265" t="str">
        <f t="shared" si="136"/>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34"/>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35"/>
        <v>0</v>
      </c>
      <c r="Y1157" s="263"/>
      <c r="Z1157" s="263"/>
      <c r="AB1157" s="265" t="str">
        <f t="shared" si="136"/>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34"/>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35"/>
        <v>0</v>
      </c>
      <c r="Y1158" s="263"/>
      <c r="Z1158" s="263"/>
      <c r="AB1158" s="265" t="str">
        <f t="shared" si="136"/>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34"/>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35"/>
        <v>0</v>
      </c>
      <c r="Y1159" s="263"/>
      <c r="Z1159" s="263"/>
      <c r="AB1159" s="265" t="str">
        <f t="shared" si="136"/>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34"/>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35"/>
        <v>0</v>
      </c>
      <c r="Y1160" s="263"/>
      <c r="Z1160" s="263"/>
      <c r="AB1160" s="265" t="str">
        <f t="shared" si="136"/>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34"/>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35"/>
        <v>0</v>
      </c>
      <c r="Y1161" s="263"/>
      <c r="Z1161" s="263"/>
      <c r="AB1161" s="265" t="str">
        <f t="shared" si="136"/>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34"/>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35"/>
        <v>0</v>
      </c>
      <c r="Y1162" s="263"/>
      <c r="Z1162" s="263"/>
      <c r="AB1162" s="265" t="str">
        <f t="shared" si="136"/>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34"/>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35"/>
        <v>0</v>
      </c>
      <c r="Y1163" s="263"/>
      <c r="Z1163" s="263"/>
      <c r="AB1163" s="265" t="str">
        <f t="shared" si="136"/>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34"/>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35"/>
        <v>0</v>
      </c>
      <c r="Y1164" s="263"/>
      <c r="Z1164" s="263"/>
      <c r="AB1164" s="265" t="str">
        <f t="shared" si="136"/>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34"/>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35"/>
        <v>0</v>
      </c>
      <c r="Y1165" s="263"/>
      <c r="Z1165" s="263"/>
      <c r="AB1165" s="265" t="str">
        <f t="shared" si="136"/>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34"/>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35"/>
        <v>0</v>
      </c>
      <c r="Y1166" s="263"/>
      <c r="Z1166" s="263"/>
      <c r="AB1166" s="265" t="str">
        <f t="shared" si="136"/>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34"/>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35"/>
        <v>0</v>
      </c>
      <c r="Y1167" s="263"/>
      <c r="Z1167" s="263"/>
      <c r="AB1167" s="265" t="str">
        <f t="shared" si="136"/>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34"/>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35"/>
        <v>0</v>
      </c>
      <c r="Y1168" s="263"/>
      <c r="Z1168" s="263"/>
      <c r="AB1168" s="265" t="str">
        <f t="shared" si="136"/>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34"/>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35"/>
        <v>0</v>
      </c>
      <c r="Y1169" s="263"/>
      <c r="Z1169" s="263"/>
      <c r="AB1169" s="265" t="str">
        <f t="shared" si="136"/>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34"/>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35"/>
        <v>0</v>
      </c>
      <c r="Y1170" s="263"/>
      <c r="Z1170" s="263"/>
      <c r="AB1170" s="265" t="str">
        <f t="shared" si="136"/>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34"/>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35"/>
        <v>0</v>
      </c>
      <c r="Y1171" s="263"/>
      <c r="Z1171" s="263"/>
      <c r="AB1171" s="265" t="str">
        <f t="shared" si="136"/>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34"/>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35"/>
        <v>0</v>
      </c>
      <c r="Y1172" s="263"/>
      <c r="Z1172" s="263"/>
      <c r="AB1172" s="265" t="str">
        <f t="shared" si="136"/>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34"/>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35"/>
        <v>0</v>
      </c>
      <c r="Y1173" s="263"/>
      <c r="Z1173" s="263"/>
      <c r="AB1173" s="265" t="str">
        <f t="shared" si="136"/>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34"/>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35"/>
        <v>0</v>
      </c>
      <c r="Y1174" s="263"/>
      <c r="Z1174" s="263"/>
      <c r="AB1174" s="265" t="str">
        <f t="shared" si="136"/>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34"/>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35"/>
        <v>0</v>
      </c>
      <c r="Y1175" s="263"/>
      <c r="Z1175" s="263"/>
      <c r="AB1175" s="265" t="str">
        <f t="shared" si="136"/>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34"/>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35"/>
        <v>0</v>
      </c>
      <c r="Y1176" s="263"/>
      <c r="Z1176" s="263"/>
      <c r="AB1176" s="265" t="str">
        <f t="shared" si="136"/>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34"/>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35"/>
        <v>0</v>
      </c>
      <c r="Y1177" s="263"/>
      <c r="Z1177" s="263"/>
      <c r="AB1177" s="265" t="str">
        <f t="shared" si="136"/>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34"/>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35"/>
        <v>0</v>
      </c>
      <c r="Y1178" s="263"/>
      <c r="Z1178" s="263"/>
      <c r="AB1178" s="265" t="str">
        <f t="shared" si="136"/>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34"/>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35"/>
        <v>0</v>
      </c>
      <c r="Y1179" s="263"/>
      <c r="Z1179" s="263"/>
      <c r="AB1179" s="265" t="str">
        <f t="shared" si="136"/>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37">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38">IF(AND(C1180="Smelter not listed",OR(LEN(D1180)=0,LEN(E1180)=0)),1,0)</f>
        <v>0</v>
      </c>
      <c r="Y1180" s="263"/>
      <c r="Z1180" s="263"/>
      <c r="AB1180" s="265" t="str">
        <f t="shared" ref="AB1180:AB1210" si="139">B1180&amp;C1180</f>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37"/>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38"/>
        <v>0</v>
      </c>
      <c r="Y1181" s="263"/>
      <c r="Z1181" s="263"/>
      <c r="AB1181" s="265" t="str">
        <f t="shared" si="139"/>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37"/>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38"/>
        <v>0</v>
      </c>
      <c r="Y1182" s="263"/>
      <c r="Z1182" s="263"/>
      <c r="AB1182" s="265" t="str">
        <f t="shared" si="139"/>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37"/>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38"/>
        <v>0</v>
      </c>
      <c r="Y1183" s="263"/>
      <c r="Z1183" s="263"/>
      <c r="AB1183" s="265" t="str">
        <f t="shared" si="139"/>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37"/>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38"/>
        <v>0</v>
      </c>
      <c r="Y1184" s="263"/>
      <c r="Z1184" s="263"/>
      <c r="AB1184" s="265" t="str">
        <f t="shared" si="139"/>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37"/>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38"/>
        <v>0</v>
      </c>
      <c r="Y1185" s="263"/>
      <c r="Z1185" s="263"/>
      <c r="AB1185" s="265" t="str">
        <f t="shared" si="139"/>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37"/>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38"/>
        <v>0</v>
      </c>
      <c r="Y1186" s="263"/>
      <c r="Z1186" s="263"/>
      <c r="AB1186" s="265" t="str">
        <f t="shared" si="139"/>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37"/>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38"/>
        <v>0</v>
      </c>
      <c r="Y1187" s="263"/>
      <c r="Z1187" s="263"/>
      <c r="AB1187" s="265" t="str">
        <f t="shared" si="139"/>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37"/>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38"/>
        <v>0</v>
      </c>
      <c r="Y1188" s="263"/>
      <c r="Z1188" s="263"/>
      <c r="AB1188" s="265" t="str">
        <f t="shared" si="139"/>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37"/>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38"/>
        <v>0</v>
      </c>
      <c r="Y1189" s="263"/>
      <c r="Z1189" s="263"/>
      <c r="AB1189" s="265" t="str">
        <f t="shared" si="139"/>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37"/>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38"/>
        <v>0</v>
      </c>
      <c r="Y1190" s="263"/>
      <c r="Z1190" s="263"/>
      <c r="AB1190" s="265" t="str">
        <f t="shared" si="139"/>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37"/>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38"/>
        <v>0</v>
      </c>
      <c r="Y1191" s="263"/>
      <c r="Z1191" s="263"/>
      <c r="AB1191" s="265" t="str">
        <f t="shared" si="139"/>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37"/>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38"/>
        <v>0</v>
      </c>
      <c r="Y1192" s="263"/>
      <c r="Z1192" s="263"/>
      <c r="AB1192" s="265" t="str">
        <f t="shared" si="139"/>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37"/>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38"/>
        <v>0</v>
      </c>
      <c r="Y1193" s="263"/>
      <c r="Z1193" s="263"/>
      <c r="AB1193" s="265" t="str">
        <f t="shared" si="139"/>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37"/>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38"/>
        <v>0</v>
      </c>
      <c r="Y1194" s="263"/>
      <c r="Z1194" s="263"/>
      <c r="AB1194" s="265" t="str">
        <f t="shared" si="139"/>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37"/>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38"/>
        <v>0</v>
      </c>
      <c r="Y1195" s="263"/>
      <c r="Z1195" s="263"/>
      <c r="AB1195" s="265" t="str">
        <f t="shared" si="139"/>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37"/>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38"/>
        <v>0</v>
      </c>
      <c r="Y1196" s="263"/>
      <c r="Z1196" s="263"/>
      <c r="AB1196" s="265" t="str">
        <f t="shared" si="139"/>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37"/>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38"/>
        <v>0</v>
      </c>
      <c r="Y1197" s="263"/>
      <c r="Z1197" s="263"/>
      <c r="AB1197" s="265" t="str">
        <f t="shared" si="139"/>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37"/>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38"/>
        <v>0</v>
      </c>
      <c r="Y1198" s="263"/>
      <c r="Z1198" s="263"/>
      <c r="AB1198" s="265" t="str">
        <f t="shared" si="139"/>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37"/>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38"/>
        <v>0</v>
      </c>
      <c r="Y1199" s="263"/>
      <c r="Z1199" s="263"/>
      <c r="AB1199" s="265" t="str">
        <f t="shared" si="139"/>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37"/>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38"/>
        <v>0</v>
      </c>
      <c r="Y1200" s="263"/>
      <c r="Z1200" s="263"/>
      <c r="AB1200" s="265" t="str">
        <f t="shared" si="139"/>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37"/>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38"/>
        <v>0</v>
      </c>
      <c r="Y1201" s="263"/>
      <c r="Z1201" s="263"/>
      <c r="AB1201" s="265" t="str">
        <f t="shared" si="139"/>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37"/>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38"/>
        <v>0</v>
      </c>
      <c r="Y1202" s="263"/>
      <c r="Z1202" s="263"/>
      <c r="AB1202" s="265" t="str">
        <f t="shared" si="139"/>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37"/>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38"/>
        <v>0</v>
      </c>
      <c r="Y1203" s="263"/>
      <c r="Z1203" s="263"/>
      <c r="AB1203" s="265" t="str">
        <f t="shared" si="139"/>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37"/>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38"/>
        <v>0</v>
      </c>
      <c r="Y1204" s="263"/>
      <c r="Z1204" s="263"/>
      <c r="AB1204" s="265" t="str">
        <f t="shared" si="139"/>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37"/>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38"/>
        <v>0</v>
      </c>
      <c r="Y1205" s="263"/>
      <c r="Z1205" s="263"/>
      <c r="AB1205" s="265" t="str">
        <f t="shared" si="139"/>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37"/>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38"/>
        <v>0</v>
      </c>
      <c r="Y1206" s="263"/>
      <c r="Z1206" s="263"/>
      <c r="AB1206" s="265" t="str">
        <f t="shared" si="139"/>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37"/>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38"/>
        <v>0</v>
      </c>
      <c r="Y1207" s="263"/>
      <c r="Z1207" s="263"/>
      <c r="AB1207" s="265" t="str">
        <f t="shared" si="139"/>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37"/>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38"/>
        <v>0</v>
      </c>
      <c r="Y1208" s="263"/>
      <c r="Z1208" s="263"/>
      <c r="AB1208" s="265" t="str">
        <f t="shared" si="139"/>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37"/>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38"/>
        <v>0</v>
      </c>
      <c r="Y1209" s="263"/>
      <c r="Z1209" s="263"/>
      <c r="AB1209" s="265" t="str">
        <f t="shared" si="139"/>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37"/>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38"/>
        <v>0</v>
      </c>
      <c r="Y1210" s="263"/>
      <c r="Z1210" s="263"/>
      <c r="AB1210" s="265" t="str">
        <f t="shared" si="139"/>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40">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41">IF(AND(C1211="Smelter not listed",OR(LEN(D1211)=0,LEN(E1211)=0)),1,0)</f>
        <v>0</v>
      </c>
      <c r="Y1211" s="263"/>
      <c r="Z1211" s="263"/>
      <c r="AB1211" s="265" t="str">
        <f t="shared" ref="AB1211" si="142">B1211&amp;C1211</f>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43">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44">IF(AND(C1212="Smelter not listed",OR(LEN(D1212)=0,LEN(E1212)=0)),1,0)</f>
        <v>0</v>
      </c>
      <c r="Y1212" s="263"/>
      <c r="Z1212" s="263"/>
      <c r="AB1212" s="265" t="str">
        <f t="shared" ref="AB1212:AB1243" si="145">B1212&amp;C1212</f>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43"/>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44"/>
        <v>0</v>
      </c>
      <c r="Y1213" s="263"/>
      <c r="Z1213" s="263"/>
      <c r="AB1213" s="265" t="str">
        <f t="shared" si="145"/>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43"/>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44"/>
        <v>0</v>
      </c>
      <c r="Y1214" s="263"/>
      <c r="Z1214" s="263"/>
      <c r="AB1214" s="265" t="str">
        <f t="shared" si="145"/>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43"/>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44"/>
        <v>0</v>
      </c>
      <c r="Y1215" s="263"/>
      <c r="Z1215" s="263"/>
      <c r="AB1215" s="265" t="str">
        <f t="shared" si="145"/>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43"/>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44"/>
        <v>0</v>
      </c>
      <c r="Y1216" s="263"/>
      <c r="Z1216" s="263"/>
      <c r="AB1216" s="265" t="str">
        <f t="shared" si="145"/>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43"/>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44"/>
        <v>0</v>
      </c>
      <c r="Y1217" s="263"/>
      <c r="Z1217" s="263"/>
      <c r="AB1217" s="265" t="str">
        <f t="shared" si="145"/>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43"/>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44"/>
        <v>0</v>
      </c>
      <c r="Y1218" s="263"/>
      <c r="Z1218" s="263"/>
      <c r="AB1218" s="265" t="str">
        <f t="shared" si="145"/>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43"/>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44"/>
        <v>0</v>
      </c>
      <c r="Y1219" s="263"/>
      <c r="Z1219" s="263"/>
      <c r="AB1219" s="265" t="str">
        <f t="shared" si="145"/>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43"/>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44"/>
        <v>0</v>
      </c>
      <c r="Y1220" s="263"/>
      <c r="Z1220" s="263"/>
      <c r="AB1220" s="265" t="str">
        <f t="shared" si="145"/>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43"/>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44"/>
        <v>0</v>
      </c>
      <c r="Y1221" s="263"/>
      <c r="Z1221" s="263"/>
      <c r="AB1221" s="265" t="str">
        <f t="shared" si="145"/>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43"/>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44"/>
        <v>0</v>
      </c>
      <c r="Y1222" s="263"/>
      <c r="Z1222" s="263"/>
      <c r="AB1222" s="265" t="str">
        <f t="shared" si="145"/>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43"/>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44"/>
        <v>0</v>
      </c>
      <c r="Y1223" s="263"/>
      <c r="Z1223" s="263"/>
      <c r="AB1223" s="265" t="str">
        <f t="shared" si="145"/>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43"/>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44"/>
        <v>0</v>
      </c>
      <c r="Y1224" s="263"/>
      <c r="Z1224" s="263"/>
      <c r="AB1224" s="265" t="str">
        <f t="shared" si="145"/>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43"/>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44"/>
        <v>0</v>
      </c>
      <c r="Y1225" s="263"/>
      <c r="Z1225" s="263"/>
      <c r="AB1225" s="265" t="str">
        <f t="shared" si="145"/>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43"/>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44"/>
        <v>0</v>
      </c>
      <c r="Y1226" s="263"/>
      <c r="Z1226" s="263"/>
      <c r="AB1226" s="265" t="str">
        <f t="shared" si="145"/>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43"/>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44"/>
        <v>0</v>
      </c>
      <c r="Y1227" s="263"/>
      <c r="Z1227" s="263"/>
      <c r="AB1227" s="265" t="str">
        <f t="shared" si="145"/>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43"/>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44"/>
        <v>0</v>
      </c>
      <c r="Y1228" s="263"/>
      <c r="Z1228" s="263"/>
      <c r="AB1228" s="265" t="str">
        <f t="shared" si="145"/>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43"/>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44"/>
        <v>0</v>
      </c>
      <c r="Y1229" s="263"/>
      <c r="Z1229" s="263"/>
      <c r="AB1229" s="265" t="str">
        <f t="shared" si="145"/>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43"/>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44"/>
        <v>0</v>
      </c>
      <c r="Y1230" s="263"/>
      <c r="Z1230" s="263"/>
      <c r="AB1230" s="265" t="str">
        <f t="shared" si="145"/>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43"/>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44"/>
        <v>0</v>
      </c>
      <c r="Y1231" s="263"/>
      <c r="Z1231" s="263"/>
      <c r="AB1231" s="265" t="str">
        <f t="shared" si="145"/>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43"/>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44"/>
        <v>0</v>
      </c>
      <c r="Y1232" s="263"/>
      <c r="Z1232" s="263"/>
      <c r="AB1232" s="265" t="str">
        <f t="shared" si="145"/>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43"/>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44"/>
        <v>0</v>
      </c>
      <c r="Y1233" s="263"/>
      <c r="Z1233" s="263"/>
      <c r="AB1233" s="265" t="str">
        <f t="shared" si="145"/>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43"/>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44"/>
        <v>0</v>
      </c>
      <c r="Y1234" s="263"/>
      <c r="Z1234" s="263"/>
      <c r="AB1234" s="265" t="str">
        <f t="shared" si="145"/>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43"/>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44"/>
        <v>0</v>
      </c>
      <c r="Y1235" s="263"/>
      <c r="Z1235" s="263"/>
      <c r="AB1235" s="265" t="str">
        <f t="shared" si="145"/>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43"/>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44"/>
        <v>0</v>
      </c>
      <c r="Y1236" s="263"/>
      <c r="Z1236" s="263"/>
      <c r="AB1236" s="265" t="str">
        <f t="shared" si="145"/>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43"/>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44"/>
        <v>0</v>
      </c>
      <c r="Y1237" s="263"/>
      <c r="Z1237" s="263"/>
      <c r="AB1237" s="265" t="str">
        <f t="shared" si="145"/>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43"/>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44"/>
        <v>0</v>
      </c>
      <c r="Y1238" s="263"/>
      <c r="Z1238" s="263"/>
      <c r="AB1238" s="265" t="str">
        <f t="shared" si="145"/>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43"/>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44"/>
        <v>0</v>
      </c>
      <c r="Y1239" s="263"/>
      <c r="Z1239" s="263"/>
      <c r="AB1239" s="265" t="str">
        <f t="shared" si="145"/>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43"/>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44"/>
        <v>0</v>
      </c>
      <c r="Y1240" s="263"/>
      <c r="Z1240" s="263"/>
      <c r="AB1240" s="265" t="str">
        <f t="shared" si="145"/>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43"/>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44"/>
        <v>0</v>
      </c>
      <c r="Y1241" s="263"/>
      <c r="Z1241" s="263"/>
      <c r="AB1241" s="265" t="str">
        <f t="shared" si="145"/>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43"/>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44"/>
        <v>0</v>
      </c>
      <c r="Y1242" s="263"/>
      <c r="Z1242" s="263"/>
      <c r="AB1242" s="265" t="str">
        <f t="shared" si="145"/>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43"/>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44"/>
        <v>0</v>
      </c>
      <c r="Y1243" s="263"/>
      <c r="Z1243" s="263"/>
      <c r="AB1243" s="265" t="str">
        <f t="shared" si="145"/>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46">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47">IF(AND(C1244="Smelter not listed",OR(LEN(D1244)=0,LEN(E1244)=0)),1,0)</f>
        <v>0</v>
      </c>
      <c r="Y1244" s="263"/>
      <c r="Z1244" s="263"/>
      <c r="AB1244" s="265" t="str">
        <f t="shared" ref="AB1244:AB1274" si="148">B1244&amp;C1244</f>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46"/>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47"/>
        <v>0</v>
      </c>
      <c r="Y1245" s="263"/>
      <c r="Z1245" s="263"/>
      <c r="AB1245" s="265" t="str">
        <f t="shared" si="148"/>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46"/>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47"/>
        <v>0</v>
      </c>
      <c r="Y1246" s="263"/>
      <c r="Z1246" s="263"/>
      <c r="AB1246" s="265" t="str">
        <f t="shared" si="148"/>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46"/>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47"/>
        <v>0</v>
      </c>
      <c r="Y1247" s="263"/>
      <c r="Z1247" s="263"/>
      <c r="AB1247" s="265" t="str">
        <f t="shared" si="148"/>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46"/>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47"/>
        <v>0</v>
      </c>
      <c r="Y1248" s="263"/>
      <c r="Z1248" s="263"/>
      <c r="AB1248" s="265" t="str">
        <f t="shared" si="148"/>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46"/>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47"/>
        <v>0</v>
      </c>
      <c r="Y1249" s="263"/>
      <c r="Z1249" s="263"/>
      <c r="AB1249" s="265" t="str">
        <f t="shared" si="148"/>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46"/>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47"/>
        <v>0</v>
      </c>
      <c r="Y1250" s="263"/>
      <c r="Z1250" s="263"/>
      <c r="AB1250" s="265" t="str">
        <f t="shared" si="148"/>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46"/>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47"/>
        <v>0</v>
      </c>
      <c r="Y1251" s="263"/>
      <c r="Z1251" s="263"/>
      <c r="AB1251" s="265" t="str">
        <f t="shared" si="148"/>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46"/>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47"/>
        <v>0</v>
      </c>
      <c r="Y1252" s="263"/>
      <c r="Z1252" s="263"/>
      <c r="AB1252" s="265" t="str">
        <f t="shared" si="148"/>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46"/>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47"/>
        <v>0</v>
      </c>
      <c r="Y1253" s="263"/>
      <c r="Z1253" s="263"/>
      <c r="AB1253" s="265" t="str">
        <f t="shared" si="148"/>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46"/>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47"/>
        <v>0</v>
      </c>
      <c r="Y1254" s="263"/>
      <c r="Z1254" s="263"/>
      <c r="AB1254" s="265" t="str">
        <f t="shared" si="148"/>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46"/>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47"/>
        <v>0</v>
      </c>
      <c r="Y1255" s="263"/>
      <c r="Z1255" s="263"/>
      <c r="AB1255" s="265" t="str">
        <f t="shared" si="148"/>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46"/>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47"/>
        <v>0</v>
      </c>
      <c r="Y1256" s="263"/>
      <c r="Z1256" s="263"/>
      <c r="AB1256" s="265" t="str">
        <f t="shared" si="148"/>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46"/>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47"/>
        <v>0</v>
      </c>
      <c r="Y1257" s="263"/>
      <c r="Z1257" s="263"/>
      <c r="AB1257" s="265" t="str">
        <f t="shared" si="148"/>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46"/>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47"/>
        <v>0</v>
      </c>
      <c r="Y1258" s="263"/>
      <c r="Z1258" s="263"/>
      <c r="AB1258" s="265" t="str">
        <f t="shared" si="148"/>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46"/>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47"/>
        <v>0</v>
      </c>
      <c r="Y1259" s="263"/>
      <c r="Z1259" s="263"/>
      <c r="AB1259" s="265" t="str">
        <f t="shared" si="148"/>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46"/>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47"/>
        <v>0</v>
      </c>
      <c r="Y1260" s="263"/>
      <c r="Z1260" s="263"/>
      <c r="AB1260" s="265" t="str">
        <f t="shared" si="148"/>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46"/>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47"/>
        <v>0</v>
      </c>
      <c r="Y1261" s="263"/>
      <c r="Z1261" s="263"/>
      <c r="AB1261" s="265" t="str">
        <f t="shared" si="148"/>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46"/>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47"/>
        <v>0</v>
      </c>
      <c r="Y1262" s="263"/>
      <c r="Z1262" s="263"/>
      <c r="AB1262" s="265" t="str">
        <f t="shared" si="148"/>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46"/>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47"/>
        <v>0</v>
      </c>
      <c r="Y1263" s="263"/>
      <c r="Z1263" s="263"/>
      <c r="AB1263" s="265" t="str">
        <f t="shared" si="148"/>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46"/>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47"/>
        <v>0</v>
      </c>
      <c r="Y1264" s="263"/>
      <c r="Z1264" s="263"/>
      <c r="AB1264" s="265" t="str">
        <f t="shared" si="148"/>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46"/>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47"/>
        <v>0</v>
      </c>
      <c r="Y1265" s="263"/>
      <c r="Z1265" s="263"/>
      <c r="AB1265" s="265" t="str">
        <f t="shared" si="148"/>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46"/>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47"/>
        <v>0</v>
      </c>
      <c r="Y1266" s="263"/>
      <c r="Z1266" s="263"/>
      <c r="AB1266" s="265" t="str">
        <f t="shared" si="148"/>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46"/>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47"/>
        <v>0</v>
      </c>
      <c r="Y1267" s="263"/>
      <c r="Z1267" s="263"/>
      <c r="AB1267" s="265" t="str">
        <f t="shared" si="148"/>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46"/>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47"/>
        <v>0</v>
      </c>
      <c r="Y1268" s="263"/>
      <c r="Z1268" s="263"/>
      <c r="AB1268" s="265" t="str">
        <f t="shared" si="148"/>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46"/>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47"/>
        <v>0</v>
      </c>
      <c r="Y1269" s="263"/>
      <c r="Z1269" s="263"/>
      <c r="AB1269" s="265" t="str">
        <f t="shared" si="148"/>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46"/>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47"/>
        <v>0</v>
      </c>
      <c r="Y1270" s="263"/>
      <c r="Z1270" s="263"/>
      <c r="AB1270" s="265" t="str">
        <f t="shared" si="148"/>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46"/>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47"/>
        <v>0</v>
      </c>
      <c r="Y1271" s="263"/>
      <c r="Z1271" s="263"/>
      <c r="AB1271" s="265" t="str">
        <f t="shared" si="148"/>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46"/>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47"/>
        <v>0</v>
      </c>
      <c r="Y1272" s="263"/>
      <c r="Z1272" s="263"/>
      <c r="AB1272" s="265" t="str">
        <f t="shared" si="148"/>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46"/>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47"/>
        <v>0</v>
      </c>
      <c r="Y1273" s="263"/>
      <c r="Z1273" s="263"/>
      <c r="AB1273" s="265" t="str">
        <f t="shared" si="148"/>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46"/>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47"/>
        <v>0</v>
      </c>
      <c r="Y1274" s="263"/>
      <c r="Z1274" s="263"/>
      <c r="AB1274" s="265" t="str">
        <f t="shared" si="148"/>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49">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50">IF(AND(C1275="Smelter not listed",OR(LEN(D1275)=0,LEN(E1275)=0)),1,0)</f>
        <v>0</v>
      </c>
      <c r="Y1275" s="263"/>
      <c r="Z1275" s="263"/>
      <c r="AB1275" s="265" t="str">
        <f t="shared" ref="AB1275" si="151">B1275&amp;C1275</f>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52">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53">IF(AND(C1276="Smelter not listed",OR(LEN(D1276)=0,LEN(E1276)=0)),1,0)</f>
        <v>0</v>
      </c>
      <c r="Y1276" s="263"/>
      <c r="Z1276" s="263"/>
      <c r="AB1276" s="265" t="str">
        <f t="shared" ref="AB1276:AB1307" si="154">B1276&amp;C1276</f>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52"/>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53"/>
        <v>0</v>
      </c>
      <c r="Y1277" s="263"/>
      <c r="Z1277" s="263"/>
      <c r="AB1277" s="265" t="str">
        <f t="shared" si="154"/>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52"/>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53"/>
        <v>0</v>
      </c>
      <c r="Y1278" s="263"/>
      <c r="Z1278" s="263"/>
      <c r="AB1278" s="265" t="str">
        <f t="shared" si="154"/>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52"/>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53"/>
        <v>0</v>
      </c>
      <c r="Y1279" s="263"/>
      <c r="Z1279" s="263"/>
      <c r="AB1279" s="265" t="str">
        <f t="shared" si="154"/>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52"/>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53"/>
        <v>0</v>
      </c>
      <c r="Y1280" s="263"/>
      <c r="Z1280" s="263"/>
      <c r="AB1280" s="265" t="str">
        <f t="shared" si="154"/>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52"/>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53"/>
        <v>0</v>
      </c>
      <c r="Y1281" s="263"/>
      <c r="Z1281" s="263"/>
      <c r="AB1281" s="265" t="str">
        <f t="shared" si="154"/>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52"/>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53"/>
        <v>0</v>
      </c>
      <c r="Y1282" s="263"/>
      <c r="Z1282" s="263"/>
      <c r="AB1282" s="265" t="str">
        <f t="shared" si="154"/>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52"/>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53"/>
        <v>0</v>
      </c>
      <c r="Y1283" s="263"/>
      <c r="Z1283" s="263"/>
      <c r="AB1283" s="265" t="str">
        <f t="shared" si="154"/>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52"/>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53"/>
        <v>0</v>
      </c>
      <c r="Y1284" s="263"/>
      <c r="Z1284" s="263"/>
      <c r="AB1284" s="265" t="str">
        <f t="shared" si="154"/>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52"/>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53"/>
        <v>0</v>
      </c>
      <c r="Y1285" s="263"/>
      <c r="Z1285" s="263"/>
      <c r="AB1285" s="265" t="str">
        <f t="shared" si="154"/>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52"/>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53"/>
        <v>0</v>
      </c>
      <c r="Y1286" s="263"/>
      <c r="Z1286" s="263"/>
      <c r="AB1286" s="265" t="str">
        <f t="shared" si="154"/>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52"/>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53"/>
        <v>0</v>
      </c>
      <c r="Y1287" s="263"/>
      <c r="Z1287" s="263"/>
      <c r="AB1287" s="265" t="str">
        <f t="shared" si="154"/>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52"/>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53"/>
        <v>0</v>
      </c>
      <c r="Y1288" s="263"/>
      <c r="Z1288" s="263"/>
      <c r="AB1288" s="265" t="str">
        <f t="shared" si="154"/>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52"/>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53"/>
        <v>0</v>
      </c>
      <c r="Y1289" s="263"/>
      <c r="Z1289" s="263"/>
      <c r="AB1289" s="265" t="str">
        <f t="shared" si="154"/>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52"/>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53"/>
        <v>0</v>
      </c>
      <c r="Y1290" s="263"/>
      <c r="Z1290" s="263"/>
      <c r="AB1290" s="265" t="str">
        <f t="shared" si="154"/>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52"/>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53"/>
        <v>0</v>
      </c>
      <c r="Y1291" s="263"/>
      <c r="Z1291" s="263"/>
      <c r="AB1291" s="265" t="str">
        <f t="shared" si="154"/>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52"/>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53"/>
        <v>0</v>
      </c>
      <c r="Y1292" s="263"/>
      <c r="Z1292" s="263"/>
      <c r="AB1292" s="265" t="str">
        <f t="shared" si="154"/>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52"/>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53"/>
        <v>0</v>
      </c>
      <c r="Y1293" s="263"/>
      <c r="Z1293" s="263"/>
      <c r="AB1293" s="265" t="str">
        <f t="shared" si="154"/>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52"/>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53"/>
        <v>0</v>
      </c>
      <c r="Y1294" s="263"/>
      <c r="Z1294" s="263"/>
      <c r="AB1294" s="265" t="str">
        <f t="shared" si="154"/>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52"/>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53"/>
        <v>0</v>
      </c>
      <c r="Y1295" s="263"/>
      <c r="Z1295" s="263"/>
      <c r="AB1295" s="265" t="str">
        <f t="shared" si="154"/>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52"/>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53"/>
        <v>0</v>
      </c>
      <c r="Y1296" s="263"/>
      <c r="Z1296" s="263"/>
      <c r="AB1296" s="265" t="str">
        <f t="shared" si="154"/>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52"/>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53"/>
        <v>0</v>
      </c>
      <c r="Y1297" s="263"/>
      <c r="Z1297" s="263"/>
      <c r="AB1297" s="265" t="str">
        <f t="shared" si="154"/>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52"/>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53"/>
        <v>0</v>
      </c>
      <c r="Y1298" s="263"/>
      <c r="Z1298" s="263"/>
      <c r="AB1298" s="265" t="str">
        <f t="shared" si="154"/>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52"/>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53"/>
        <v>0</v>
      </c>
      <c r="Y1299" s="263"/>
      <c r="Z1299" s="263"/>
      <c r="AB1299" s="265" t="str">
        <f t="shared" si="154"/>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52"/>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53"/>
        <v>0</v>
      </c>
      <c r="Y1300" s="263"/>
      <c r="Z1300" s="263"/>
      <c r="AB1300" s="265" t="str">
        <f t="shared" si="154"/>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52"/>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53"/>
        <v>0</v>
      </c>
      <c r="Y1301" s="263"/>
      <c r="Z1301" s="263"/>
      <c r="AB1301" s="265" t="str">
        <f t="shared" si="154"/>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52"/>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53"/>
        <v>0</v>
      </c>
      <c r="Y1302" s="263"/>
      <c r="Z1302" s="263"/>
      <c r="AB1302" s="265" t="str">
        <f t="shared" si="154"/>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52"/>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53"/>
        <v>0</v>
      </c>
      <c r="Y1303" s="263"/>
      <c r="Z1303" s="263"/>
      <c r="AB1303" s="265" t="str">
        <f t="shared" si="154"/>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52"/>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53"/>
        <v>0</v>
      </c>
      <c r="Y1304" s="263"/>
      <c r="Z1304" s="263"/>
      <c r="AB1304" s="265" t="str">
        <f t="shared" si="154"/>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52"/>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53"/>
        <v>0</v>
      </c>
      <c r="Y1305" s="263"/>
      <c r="Z1305" s="263"/>
      <c r="AB1305" s="265" t="str">
        <f t="shared" si="154"/>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52"/>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53"/>
        <v>0</v>
      </c>
      <c r="Y1306" s="263"/>
      <c r="Z1306" s="263"/>
      <c r="AB1306" s="265" t="str">
        <f t="shared" si="154"/>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52"/>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53"/>
        <v>0</v>
      </c>
      <c r="Y1307" s="263"/>
      <c r="Z1307" s="263"/>
      <c r="AB1307" s="265" t="str">
        <f t="shared" si="154"/>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55">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56">IF(AND(C1308="Smelter not listed",OR(LEN(D1308)=0,LEN(E1308)=0)),1,0)</f>
        <v>0</v>
      </c>
      <c r="Y1308" s="263"/>
      <c r="Z1308" s="263"/>
      <c r="AB1308" s="265" t="str">
        <f t="shared" ref="AB1308:AB1338" si="157">B1308&amp;C1308</f>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55"/>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56"/>
        <v>0</v>
      </c>
      <c r="Y1309" s="263"/>
      <c r="Z1309" s="263"/>
      <c r="AB1309" s="265" t="str">
        <f t="shared" si="157"/>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55"/>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56"/>
        <v>0</v>
      </c>
      <c r="Y1310" s="263"/>
      <c r="Z1310" s="263"/>
      <c r="AB1310" s="265" t="str">
        <f t="shared" si="157"/>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55"/>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56"/>
        <v>0</v>
      </c>
      <c r="Y1311" s="263"/>
      <c r="Z1311" s="263"/>
      <c r="AB1311" s="265" t="str">
        <f t="shared" si="157"/>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55"/>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56"/>
        <v>0</v>
      </c>
      <c r="Y1312" s="263"/>
      <c r="Z1312" s="263"/>
      <c r="AB1312" s="265" t="str">
        <f t="shared" si="157"/>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55"/>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56"/>
        <v>0</v>
      </c>
      <c r="Y1313" s="263"/>
      <c r="Z1313" s="263"/>
      <c r="AB1313" s="265" t="str">
        <f t="shared" si="157"/>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55"/>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56"/>
        <v>0</v>
      </c>
      <c r="Y1314" s="263"/>
      <c r="Z1314" s="263"/>
      <c r="AB1314" s="265" t="str">
        <f t="shared" si="157"/>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55"/>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56"/>
        <v>0</v>
      </c>
      <c r="Y1315" s="263"/>
      <c r="Z1315" s="263"/>
      <c r="AB1315" s="265" t="str">
        <f t="shared" si="157"/>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55"/>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56"/>
        <v>0</v>
      </c>
      <c r="Y1316" s="263"/>
      <c r="Z1316" s="263"/>
      <c r="AB1316" s="265" t="str">
        <f t="shared" si="157"/>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55"/>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56"/>
        <v>0</v>
      </c>
      <c r="Y1317" s="263"/>
      <c r="Z1317" s="263"/>
      <c r="AB1317" s="265" t="str">
        <f t="shared" si="157"/>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55"/>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56"/>
        <v>0</v>
      </c>
      <c r="Y1318" s="263"/>
      <c r="Z1318" s="263"/>
      <c r="AB1318" s="265" t="str">
        <f t="shared" si="157"/>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55"/>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56"/>
        <v>0</v>
      </c>
      <c r="Y1319" s="263"/>
      <c r="Z1319" s="263"/>
      <c r="AB1319" s="265" t="str">
        <f t="shared" si="157"/>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55"/>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56"/>
        <v>0</v>
      </c>
      <c r="Y1320" s="263"/>
      <c r="Z1320" s="263"/>
      <c r="AB1320" s="265" t="str">
        <f t="shared" si="157"/>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55"/>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56"/>
        <v>0</v>
      </c>
      <c r="Y1321" s="263"/>
      <c r="Z1321" s="263"/>
      <c r="AB1321" s="265" t="str">
        <f t="shared" si="157"/>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55"/>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56"/>
        <v>0</v>
      </c>
      <c r="Y1322" s="263"/>
      <c r="Z1322" s="263"/>
      <c r="AB1322" s="265" t="str">
        <f t="shared" si="157"/>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55"/>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56"/>
        <v>0</v>
      </c>
      <c r="Y1323" s="263"/>
      <c r="Z1323" s="263"/>
      <c r="AB1323" s="265" t="str">
        <f t="shared" si="157"/>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55"/>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56"/>
        <v>0</v>
      </c>
      <c r="Y1324" s="263"/>
      <c r="Z1324" s="263"/>
      <c r="AB1324" s="265" t="str">
        <f t="shared" si="157"/>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55"/>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56"/>
        <v>0</v>
      </c>
      <c r="Y1325" s="263"/>
      <c r="Z1325" s="263"/>
      <c r="AB1325" s="265" t="str">
        <f t="shared" si="157"/>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55"/>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56"/>
        <v>0</v>
      </c>
      <c r="Y1326" s="263"/>
      <c r="Z1326" s="263"/>
      <c r="AB1326" s="265" t="str">
        <f t="shared" si="157"/>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55"/>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56"/>
        <v>0</v>
      </c>
      <c r="Y1327" s="263"/>
      <c r="Z1327" s="263"/>
      <c r="AB1327" s="265" t="str">
        <f t="shared" si="157"/>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55"/>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56"/>
        <v>0</v>
      </c>
      <c r="Y1328" s="263"/>
      <c r="Z1328" s="263"/>
      <c r="AB1328" s="265" t="str">
        <f t="shared" si="157"/>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55"/>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56"/>
        <v>0</v>
      </c>
      <c r="Y1329" s="263"/>
      <c r="Z1329" s="263"/>
      <c r="AB1329" s="265" t="str">
        <f t="shared" si="157"/>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55"/>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56"/>
        <v>0</v>
      </c>
      <c r="Y1330" s="263"/>
      <c r="Z1330" s="263"/>
      <c r="AB1330" s="265" t="str">
        <f t="shared" si="157"/>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55"/>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56"/>
        <v>0</v>
      </c>
      <c r="Y1331" s="263"/>
      <c r="Z1331" s="263"/>
      <c r="AB1331" s="265" t="str">
        <f t="shared" si="157"/>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55"/>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56"/>
        <v>0</v>
      </c>
      <c r="Y1332" s="263"/>
      <c r="Z1332" s="263"/>
      <c r="AB1332" s="265" t="str">
        <f t="shared" si="157"/>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55"/>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56"/>
        <v>0</v>
      </c>
      <c r="Y1333" s="263"/>
      <c r="Z1333" s="263"/>
      <c r="AB1333" s="265" t="str">
        <f t="shared" si="157"/>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55"/>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56"/>
        <v>0</v>
      </c>
      <c r="Y1334" s="263"/>
      <c r="Z1334" s="263"/>
      <c r="AB1334" s="265" t="str">
        <f t="shared" si="157"/>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55"/>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56"/>
        <v>0</v>
      </c>
      <c r="Y1335" s="263"/>
      <c r="Z1335" s="263"/>
      <c r="AB1335" s="265" t="str">
        <f t="shared" si="157"/>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55"/>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56"/>
        <v>0</v>
      </c>
      <c r="Y1336" s="263"/>
      <c r="Z1336" s="263"/>
      <c r="AB1336" s="265" t="str">
        <f t="shared" si="157"/>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55"/>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56"/>
        <v>0</v>
      </c>
      <c r="Y1337" s="263"/>
      <c r="Z1337" s="263"/>
      <c r="AB1337" s="265" t="str">
        <f t="shared" si="157"/>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55"/>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56"/>
        <v>0</v>
      </c>
      <c r="Y1338" s="263"/>
      <c r="Z1338" s="263"/>
      <c r="AB1338" s="265" t="str">
        <f t="shared" si="157"/>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58">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59">IF(AND(C1339="Smelter not listed",OR(LEN(D1339)=0,LEN(E1339)=0)),1,0)</f>
        <v>0</v>
      </c>
      <c r="Y1339" s="263"/>
      <c r="Z1339" s="263"/>
      <c r="AB1339" s="265" t="str">
        <f t="shared" ref="AB1339" si="160">B1339&amp;C1339</f>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61">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62">IF(AND(C1340="Smelter not listed",OR(LEN(D1340)=0,LEN(E1340)=0)),1,0)</f>
        <v>0</v>
      </c>
      <c r="Y1340" s="263"/>
      <c r="Z1340" s="263"/>
      <c r="AB1340" s="265" t="str">
        <f t="shared" ref="AB1340:AB1371" si="163">B1340&amp;C1340</f>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61"/>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62"/>
        <v>0</v>
      </c>
      <c r="Y1341" s="263"/>
      <c r="Z1341" s="263"/>
      <c r="AB1341" s="265" t="str">
        <f t="shared" si="163"/>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61"/>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62"/>
        <v>0</v>
      </c>
      <c r="Y1342" s="263"/>
      <c r="Z1342" s="263"/>
      <c r="AB1342" s="265" t="str">
        <f t="shared" si="163"/>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61"/>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62"/>
        <v>0</v>
      </c>
      <c r="Y1343" s="263"/>
      <c r="Z1343" s="263"/>
      <c r="AB1343" s="265" t="str">
        <f t="shared" si="163"/>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61"/>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62"/>
        <v>0</v>
      </c>
      <c r="Y1344" s="263"/>
      <c r="Z1344" s="263"/>
      <c r="AB1344" s="265" t="str">
        <f t="shared" si="163"/>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61"/>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62"/>
        <v>0</v>
      </c>
      <c r="Y1345" s="263"/>
      <c r="Z1345" s="263"/>
      <c r="AB1345" s="265" t="str">
        <f t="shared" si="163"/>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61"/>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62"/>
        <v>0</v>
      </c>
      <c r="Y1346" s="263"/>
      <c r="Z1346" s="263"/>
      <c r="AB1346" s="265" t="str">
        <f t="shared" si="163"/>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61"/>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62"/>
        <v>0</v>
      </c>
      <c r="Y1347" s="263"/>
      <c r="Z1347" s="263"/>
      <c r="AB1347" s="265" t="str">
        <f t="shared" si="163"/>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61"/>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62"/>
        <v>0</v>
      </c>
      <c r="Y1348" s="263"/>
      <c r="Z1348" s="263"/>
      <c r="AB1348" s="265" t="str">
        <f t="shared" si="163"/>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61"/>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62"/>
        <v>0</v>
      </c>
      <c r="Y1349" s="263"/>
      <c r="Z1349" s="263"/>
      <c r="AB1349" s="265" t="str">
        <f t="shared" si="163"/>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61"/>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62"/>
        <v>0</v>
      </c>
      <c r="Y1350" s="263"/>
      <c r="Z1350" s="263"/>
      <c r="AB1350" s="265" t="str">
        <f t="shared" si="163"/>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61"/>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62"/>
        <v>0</v>
      </c>
      <c r="Y1351" s="263"/>
      <c r="Z1351" s="263"/>
      <c r="AB1351" s="265" t="str">
        <f t="shared" si="163"/>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61"/>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62"/>
        <v>0</v>
      </c>
      <c r="Y1352" s="263"/>
      <c r="Z1352" s="263"/>
      <c r="AB1352" s="265" t="str">
        <f t="shared" si="163"/>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61"/>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62"/>
        <v>0</v>
      </c>
      <c r="Y1353" s="263"/>
      <c r="Z1353" s="263"/>
      <c r="AB1353" s="265" t="str">
        <f t="shared" si="163"/>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61"/>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62"/>
        <v>0</v>
      </c>
      <c r="Y1354" s="263"/>
      <c r="Z1354" s="263"/>
      <c r="AB1354" s="265" t="str">
        <f t="shared" si="163"/>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61"/>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62"/>
        <v>0</v>
      </c>
      <c r="Y1355" s="263"/>
      <c r="Z1355" s="263"/>
      <c r="AB1355" s="265" t="str">
        <f t="shared" si="163"/>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61"/>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62"/>
        <v>0</v>
      </c>
      <c r="Y1356" s="263"/>
      <c r="Z1356" s="263"/>
      <c r="AB1356" s="265" t="str">
        <f t="shared" si="163"/>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61"/>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62"/>
        <v>0</v>
      </c>
      <c r="Y1357" s="263"/>
      <c r="Z1357" s="263"/>
      <c r="AB1357" s="265" t="str">
        <f t="shared" si="163"/>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61"/>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62"/>
        <v>0</v>
      </c>
      <c r="Y1358" s="263"/>
      <c r="Z1358" s="263"/>
      <c r="AB1358" s="265" t="str">
        <f t="shared" si="163"/>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61"/>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62"/>
        <v>0</v>
      </c>
      <c r="Y1359" s="263"/>
      <c r="Z1359" s="263"/>
      <c r="AB1359" s="265" t="str">
        <f t="shared" si="163"/>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61"/>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62"/>
        <v>0</v>
      </c>
      <c r="Y1360" s="263"/>
      <c r="Z1360" s="263"/>
      <c r="AB1360" s="265" t="str">
        <f t="shared" si="163"/>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61"/>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62"/>
        <v>0</v>
      </c>
      <c r="Y1361" s="263"/>
      <c r="Z1361" s="263"/>
      <c r="AB1361" s="265" t="str">
        <f t="shared" si="163"/>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61"/>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62"/>
        <v>0</v>
      </c>
      <c r="Y1362" s="263"/>
      <c r="Z1362" s="263"/>
      <c r="AB1362" s="265" t="str">
        <f t="shared" si="163"/>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61"/>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62"/>
        <v>0</v>
      </c>
      <c r="Y1363" s="263"/>
      <c r="Z1363" s="263"/>
      <c r="AB1363" s="265" t="str">
        <f t="shared" si="163"/>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61"/>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62"/>
        <v>0</v>
      </c>
      <c r="Y1364" s="263"/>
      <c r="Z1364" s="263"/>
      <c r="AB1364" s="265" t="str">
        <f t="shared" si="163"/>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61"/>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62"/>
        <v>0</v>
      </c>
      <c r="Y1365" s="263"/>
      <c r="Z1365" s="263"/>
      <c r="AB1365" s="265" t="str">
        <f t="shared" si="163"/>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61"/>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62"/>
        <v>0</v>
      </c>
      <c r="Y1366" s="263"/>
      <c r="Z1366" s="263"/>
      <c r="AB1366" s="265" t="str">
        <f t="shared" si="163"/>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61"/>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62"/>
        <v>0</v>
      </c>
      <c r="Y1367" s="263"/>
      <c r="Z1367" s="263"/>
      <c r="AB1367" s="265" t="str">
        <f t="shared" si="163"/>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61"/>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62"/>
        <v>0</v>
      </c>
      <c r="Y1368" s="263"/>
      <c r="Z1368" s="263"/>
      <c r="AB1368" s="265" t="str">
        <f t="shared" si="163"/>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61"/>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62"/>
        <v>0</v>
      </c>
      <c r="Y1369" s="263"/>
      <c r="Z1369" s="263"/>
      <c r="AB1369" s="265" t="str">
        <f t="shared" si="163"/>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61"/>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62"/>
        <v>0</v>
      </c>
      <c r="Y1370" s="263"/>
      <c r="Z1370" s="263"/>
      <c r="AB1370" s="265" t="str">
        <f t="shared" si="163"/>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61"/>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62"/>
        <v>0</v>
      </c>
      <c r="Y1371" s="263"/>
      <c r="Z1371" s="263"/>
      <c r="AB1371" s="265" t="str">
        <f t="shared" si="163"/>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64">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65">IF(AND(C1372="Smelter not listed",OR(LEN(D1372)=0,LEN(E1372)=0)),1,0)</f>
        <v>0</v>
      </c>
      <c r="Y1372" s="263"/>
      <c r="Z1372" s="263"/>
      <c r="AB1372" s="265" t="str">
        <f t="shared" ref="AB1372:AB1402" si="166">B1372&amp;C1372</f>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64"/>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65"/>
        <v>0</v>
      </c>
      <c r="Y1373" s="263"/>
      <c r="Z1373" s="263"/>
      <c r="AB1373" s="265" t="str">
        <f t="shared" si="166"/>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64"/>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65"/>
        <v>0</v>
      </c>
      <c r="Y1374" s="263"/>
      <c r="Z1374" s="263"/>
      <c r="AB1374" s="265" t="str">
        <f t="shared" si="166"/>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64"/>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65"/>
        <v>0</v>
      </c>
      <c r="Y1375" s="263"/>
      <c r="Z1375" s="263"/>
      <c r="AB1375" s="265" t="str">
        <f t="shared" si="166"/>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64"/>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65"/>
        <v>0</v>
      </c>
      <c r="Y1376" s="263"/>
      <c r="Z1376" s="263"/>
      <c r="AB1376" s="265" t="str">
        <f t="shared" si="166"/>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64"/>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65"/>
        <v>0</v>
      </c>
      <c r="Y1377" s="263"/>
      <c r="Z1377" s="263"/>
      <c r="AB1377" s="265" t="str">
        <f t="shared" si="166"/>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64"/>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65"/>
        <v>0</v>
      </c>
      <c r="Y1378" s="263"/>
      <c r="Z1378" s="263"/>
      <c r="AB1378" s="265" t="str">
        <f t="shared" si="166"/>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64"/>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65"/>
        <v>0</v>
      </c>
      <c r="Y1379" s="263"/>
      <c r="Z1379" s="263"/>
      <c r="AB1379" s="265" t="str">
        <f t="shared" si="166"/>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64"/>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65"/>
        <v>0</v>
      </c>
      <c r="Y1380" s="263"/>
      <c r="Z1380" s="263"/>
      <c r="AB1380" s="265" t="str">
        <f t="shared" si="166"/>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64"/>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65"/>
        <v>0</v>
      </c>
      <c r="Y1381" s="263"/>
      <c r="Z1381" s="263"/>
      <c r="AB1381" s="265" t="str">
        <f t="shared" si="166"/>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64"/>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65"/>
        <v>0</v>
      </c>
      <c r="Y1382" s="263"/>
      <c r="Z1382" s="263"/>
      <c r="AB1382" s="265" t="str">
        <f t="shared" si="166"/>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64"/>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65"/>
        <v>0</v>
      </c>
      <c r="Y1383" s="263"/>
      <c r="Z1383" s="263"/>
      <c r="AB1383" s="265" t="str">
        <f t="shared" si="166"/>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64"/>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65"/>
        <v>0</v>
      </c>
      <c r="Y1384" s="263"/>
      <c r="Z1384" s="263"/>
      <c r="AB1384" s="265" t="str">
        <f t="shared" si="166"/>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64"/>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65"/>
        <v>0</v>
      </c>
      <c r="Y1385" s="263"/>
      <c r="Z1385" s="263"/>
      <c r="AB1385" s="265" t="str">
        <f t="shared" si="166"/>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64"/>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65"/>
        <v>0</v>
      </c>
      <c r="Y1386" s="263"/>
      <c r="Z1386" s="263"/>
      <c r="AB1386" s="265" t="str">
        <f t="shared" si="166"/>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64"/>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65"/>
        <v>0</v>
      </c>
      <c r="Y1387" s="263"/>
      <c r="Z1387" s="263"/>
      <c r="AB1387" s="265" t="str">
        <f t="shared" si="166"/>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64"/>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65"/>
        <v>0</v>
      </c>
      <c r="Y1388" s="263"/>
      <c r="Z1388" s="263"/>
      <c r="AB1388" s="265" t="str">
        <f t="shared" si="166"/>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64"/>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65"/>
        <v>0</v>
      </c>
      <c r="Y1389" s="263"/>
      <c r="Z1389" s="263"/>
      <c r="AB1389" s="265" t="str">
        <f t="shared" si="166"/>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64"/>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65"/>
        <v>0</v>
      </c>
      <c r="Y1390" s="263"/>
      <c r="Z1390" s="263"/>
      <c r="AB1390" s="265" t="str">
        <f t="shared" si="166"/>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64"/>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65"/>
        <v>0</v>
      </c>
      <c r="Y1391" s="263"/>
      <c r="Z1391" s="263"/>
      <c r="AB1391" s="265" t="str">
        <f t="shared" si="166"/>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64"/>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65"/>
        <v>0</v>
      </c>
      <c r="Y1392" s="263"/>
      <c r="Z1392" s="263"/>
      <c r="AB1392" s="265" t="str">
        <f t="shared" si="166"/>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64"/>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65"/>
        <v>0</v>
      </c>
      <c r="Y1393" s="263"/>
      <c r="Z1393" s="263"/>
      <c r="AB1393" s="265" t="str">
        <f t="shared" si="166"/>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64"/>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65"/>
        <v>0</v>
      </c>
      <c r="Y1394" s="263"/>
      <c r="Z1394" s="263"/>
      <c r="AB1394" s="265" t="str">
        <f t="shared" si="166"/>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64"/>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65"/>
        <v>0</v>
      </c>
      <c r="Y1395" s="263"/>
      <c r="Z1395" s="263"/>
      <c r="AB1395" s="265" t="str">
        <f t="shared" si="166"/>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64"/>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65"/>
        <v>0</v>
      </c>
      <c r="Y1396" s="263"/>
      <c r="Z1396" s="263"/>
      <c r="AB1396" s="265" t="str">
        <f t="shared" si="166"/>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64"/>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65"/>
        <v>0</v>
      </c>
      <c r="Y1397" s="263"/>
      <c r="Z1397" s="263"/>
      <c r="AB1397" s="265" t="str">
        <f t="shared" si="166"/>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64"/>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65"/>
        <v>0</v>
      </c>
      <c r="Y1398" s="263"/>
      <c r="Z1398" s="263"/>
      <c r="AB1398" s="265" t="str">
        <f t="shared" si="166"/>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64"/>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65"/>
        <v>0</v>
      </c>
      <c r="Y1399" s="263"/>
      <c r="Z1399" s="263"/>
      <c r="AB1399" s="265" t="str">
        <f t="shared" si="166"/>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64"/>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65"/>
        <v>0</v>
      </c>
      <c r="Y1400" s="263"/>
      <c r="Z1400" s="263"/>
      <c r="AB1400" s="265" t="str">
        <f t="shared" si="166"/>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64"/>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65"/>
        <v>0</v>
      </c>
      <c r="Y1401" s="263"/>
      <c r="Z1401" s="263"/>
      <c r="AB1401" s="265" t="str">
        <f t="shared" si="166"/>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64"/>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65"/>
        <v>0</v>
      </c>
      <c r="Y1402" s="263"/>
      <c r="Z1402" s="263"/>
      <c r="AB1402" s="265" t="str">
        <f t="shared" si="166"/>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67">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68">IF(AND(C1403="Smelter not listed",OR(LEN(D1403)=0,LEN(E1403)=0)),1,0)</f>
        <v>0</v>
      </c>
      <c r="Y1403" s="263"/>
      <c r="Z1403" s="263"/>
      <c r="AB1403" s="265" t="str">
        <f t="shared" ref="AB1403" si="169">B1403&amp;C1403</f>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170">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171">IF(AND(C1404="Smelter not listed",OR(LEN(D1404)=0,LEN(E1404)=0)),1,0)</f>
        <v>0</v>
      </c>
      <c r="Y1404" s="263"/>
      <c r="Z1404" s="263"/>
      <c r="AB1404" s="265" t="str">
        <f t="shared" ref="AB1404:AB1435" si="172">B1404&amp;C1404</f>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170"/>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171"/>
        <v>0</v>
      </c>
      <c r="Y1405" s="263"/>
      <c r="Z1405" s="263"/>
      <c r="AB1405" s="265" t="str">
        <f t="shared" si="172"/>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170"/>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171"/>
        <v>0</v>
      </c>
      <c r="Y1406" s="263"/>
      <c r="Z1406" s="263"/>
      <c r="AB1406" s="265" t="str">
        <f t="shared" si="172"/>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170"/>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171"/>
        <v>0</v>
      </c>
      <c r="Y1407" s="263"/>
      <c r="Z1407" s="263"/>
      <c r="AB1407" s="265" t="str">
        <f t="shared" si="172"/>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170"/>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171"/>
        <v>0</v>
      </c>
      <c r="Y1408" s="263"/>
      <c r="Z1408" s="263"/>
      <c r="AB1408" s="265" t="str">
        <f t="shared" si="172"/>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170"/>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171"/>
        <v>0</v>
      </c>
      <c r="Y1409" s="263"/>
      <c r="Z1409" s="263"/>
      <c r="AB1409" s="265" t="str">
        <f t="shared" si="172"/>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170"/>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171"/>
        <v>0</v>
      </c>
      <c r="Y1410" s="263"/>
      <c r="Z1410" s="263"/>
      <c r="AB1410" s="265" t="str">
        <f t="shared" si="172"/>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170"/>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171"/>
        <v>0</v>
      </c>
      <c r="Y1411" s="263"/>
      <c r="Z1411" s="263"/>
      <c r="AB1411" s="265" t="str">
        <f t="shared" si="172"/>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170"/>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171"/>
        <v>0</v>
      </c>
      <c r="Y1412" s="263"/>
      <c r="Z1412" s="263"/>
      <c r="AB1412" s="265" t="str">
        <f t="shared" si="172"/>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170"/>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171"/>
        <v>0</v>
      </c>
      <c r="Y1413" s="263"/>
      <c r="Z1413" s="263"/>
      <c r="AB1413" s="265" t="str">
        <f t="shared" si="172"/>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170"/>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171"/>
        <v>0</v>
      </c>
      <c r="Y1414" s="263"/>
      <c r="Z1414" s="263"/>
      <c r="AB1414" s="265" t="str">
        <f t="shared" si="172"/>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170"/>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171"/>
        <v>0</v>
      </c>
      <c r="Y1415" s="263"/>
      <c r="Z1415" s="263"/>
      <c r="AB1415" s="265" t="str">
        <f t="shared" si="172"/>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170"/>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171"/>
        <v>0</v>
      </c>
      <c r="Y1416" s="263"/>
      <c r="Z1416" s="263"/>
      <c r="AB1416" s="265" t="str">
        <f t="shared" si="172"/>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170"/>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171"/>
        <v>0</v>
      </c>
      <c r="Y1417" s="263"/>
      <c r="Z1417" s="263"/>
      <c r="AB1417" s="265" t="str">
        <f t="shared" si="172"/>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170"/>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171"/>
        <v>0</v>
      </c>
      <c r="Y1418" s="263"/>
      <c r="Z1418" s="263"/>
      <c r="AB1418" s="265" t="str">
        <f t="shared" si="172"/>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170"/>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171"/>
        <v>0</v>
      </c>
      <c r="Y1419" s="263"/>
      <c r="Z1419" s="263"/>
      <c r="AB1419" s="265" t="str">
        <f t="shared" si="172"/>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170"/>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171"/>
        <v>0</v>
      </c>
      <c r="Y1420" s="263"/>
      <c r="Z1420" s="263"/>
      <c r="AB1420" s="265" t="str">
        <f t="shared" si="172"/>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170"/>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171"/>
        <v>0</v>
      </c>
      <c r="Y1421" s="263"/>
      <c r="Z1421" s="263"/>
      <c r="AB1421" s="265" t="str">
        <f t="shared" si="172"/>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170"/>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171"/>
        <v>0</v>
      </c>
      <c r="Y1422" s="263"/>
      <c r="Z1422" s="263"/>
      <c r="AB1422" s="265" t="str">
        <f t="shared" si="172"/>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170"/>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171"/>
        <v>0</v>
      </c>
      <c r="Y1423" s="263"/>
      <c r="Z1423" s="263"/>
      <c r="AB1423" s="265" t="str">
        <f t="shared" si="172"/>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170"/>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171"/>
        <v>0</v>
      </c>
      <c r="Y1424" s="263"/>
      <c r="Z1424" s="263"/>
      <c r="AB1424" s="265" t="str">
        <f t="shared" si="172"/>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170"/>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171"/>
        <v>0</v>
      </c>
      <c r="Y1425" s="263"/>
      <c r="Z1425" s="263"/>
      <c r="AB1425" s="265" t="str">
        <f t="shared" si="172"/>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170"/>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171"/>
        <v>0</v>
      </c>
      <c r="Y1426" s="263"/>
      <c r="Z1426" s="263"/>
      <c r="AB1426" s="265" t="str">
        <f t="shared" si="172"/>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170"/>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171"/>
        <v>0</v>
      </c>
      <c r="Y1427" s="263"/>
      <c r="Z1427" s="263"/>
      <c r="AB1427" s="265" t="str">
        <f t="shared" si="172"/>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170"/>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171"/>
        <v>0</v>
      </c>
      <c r="Y1428" s="263"/>
      <c r="Z1428" s="263"/>
      <c r="AB1428" s="265" t="str">
        <f t="shared" si="172"/>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170"/>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171"/>
        <v>0</v>
      </c>
      <c r="Y1429" s="263"/>
      <c r="Z1429" s="263"/>
      <c r="AB1429" s="265" t="str">
        <f t="shared" si="172"/>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170"/>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171"/>
        <v>0</v>
      </c>
      <c r="Y1430" s="263"/>
      <c r="Z1430" s="263"/>
      <c r="AB1430" s="265" t="str">
        <f t="shared" si="172"/>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170"/>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171"/>
        <v>0</v>
      </c>
      <c r="Y1431" s="263"/>
      <c r="Z1431" s="263"/>
      <c r="AB1431" s="265" t="str">
        <f t="shared" si="172"/>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170"/>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171"/>
        <v>0</v>
      </c>
      <c r="Y1432" s="263"/>
      <c r="Z1432" s="263"/>
      <c r="AB1432" s="265" t="str">
        <f t="shared" si="172"/>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170"/>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171"/>
        <v>0</v>
      </c>
      <c r="Y1433" s="263"/>
      <c r="Z1433" s="263"/>
      <c r="AB1433" s="265" t="str">
        <f t="shared" si="172"/>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170"/>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171"/>
        <v>0</v>
      </c>
      <c r="Y1434" s="263"/>
      <c r="Z1434" s="263"/>
      <c r="AB1434" s="265" t="str">
        <f t="shared" si="172"/>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170"/>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171"/>
        <v>0</v>
      </c>
      <c r="Y1435" s="263"/>
      <c r="Z1435" s="263"/>
      <c r="AB1435" s="265" t="str">
        <f t="shared" si="172"/>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173">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174">IF(AND(C1436="Smelter not listed",OR(LEN(D1436)=0,LEN(E1436)=0)),1,0)</f>
        <v>0</v>
      </c>
      <c r="Y1436" s="263"/>
      <c r="Z1436" s="263"/>
      <c r="AB1436" s="265" t="str">
        <f t="shared" ref="AB1436:AB1466" si="175">B1436&amp;C1436</f>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173"/>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174"/>
        <v>0</v>
      </c>
      <c r="Y1437" s="263"/>
      <c r="Z1437" s="263"/>
      <c r="AB1437" s="265" t="str">
        <f t="shared" si="175"/>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173"/>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174"/>
        <v>0</v>
      </c>
      <c r="Y1438" s="263"/>
      <c r="Z1438" s="263"/>
      <c r="AB1438" s="265" t="str">
        <f t="shared" si="175"/>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173"/>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174"/>
        <v>0</v>
      </c>
      <c r="Y1439" s="263"/>
      <c r="Z1439" s="263"/>
      <c r="AB1439" s="265" t="str">
        <f t="shared" si="175"/>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173"/>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174"/>
        <v>0</v>
      </c>
      <c r="Y1440" s="263"/>
      <c r="Z1440" s="263"/>
      <c r="AB1440" s="265" t="str">
        <f t="shared" si="175"/>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173"/>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174"/>
        <v>0</v>
      </c>
      <c r="Y1441" s="263"/>
      <c r="Z1441" s="263"/>
      <c r="AB1441" s="265" t="str">
        <f t="shared" si="175"/>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173"/>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174"/>
        <v>0</v>
      </c>
      <c r="Y1442" s="263"/>
      <c r="Z1442" s="263"/>
      <c r="AB1442" s="265" t="str">
        <f t="shared" si="175"/>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173"/>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174"/>
        <v>0</v>
      </c>
      <c r="Y1443" s="263"/>
      <c r="Z1443" s="263"/>
      <c r="AB1443" s="265" t="str">
        <f t="shared" si="175"/>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173"/>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174"/>
        <v>0</v>
      </c>
      <c r="Y1444" s="263"/>
      <c r="Z1444" s="263"/>
      <c r="AB1444" s="265" t="str">
        <f t="shared" si="175"/>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173"/>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174"/>
        <v>0</v>
      </c>
      <c r="Y1445" s="263"/>
      <c r="Z1445" s="263"/>
      <c r="AB1445" s="265" t="str">
        <f t="shared" si="175"/>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173"/>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174"/>
        <v>0</v>
      </c>
      <c r="Y1446" s="263"/>
      <c r="Z1446" s="263"/>
      <c r="AB1446" s="265" t="str">
        <f t="shared" si="175"/>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173"/>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174"/>
        <v>0</v>
      </c>
      <c r="Y1447" s="263"/>
      <c r="Z1447" s="263"/>
      <c r="AB1447" s="265" t="str">
        <f t="shared" si="175"/>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173"/>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174"/>
        <v>0</v>
      </c>
      <c r="Y1448" s="263"/>
      <c r="Z1448" s="263"/>
      <c r="AB1448" s="265" t="str">
        <f t="shared" si="175"/>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173"/>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174"/>
        <v>0</v>
      </c>
      <c r="Y1449" s="263"/>
      <c r="Z1449" s="263"/>
      <c r="AB1449" s="265" t="str">
        <f t="shared" si="175"/>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173"/>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174"/>
        <v>0</v>
      </c>
      <c r="Y1450" s="263"/>
      <c r="Z1450" s="263"/>
      <c r="AB1450" s="265" t="str">
        <f t="shared" si="175"/>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173"/>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174"/>
        <v>0</v>
      </c>
      <c r="Y1451" s="263"/>
      <c r="Z1451" s="263"/>
      <c r="AB1451" s="265" t="str">
        <f t="shared" si="175"/>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173"/>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174"/>
        <v>0</v>
      </c>
      <c r="Y1452" s="263"/>
      <c r="Z1452" s="263"/>
      <c r="AB1452" s="265" t="str">
        <f t="shared" si="175"/>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173"/>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174"/>
        <v>0</v>
      </c>
      <c r="Y1453" s="263"/>
      <c r="Z1453" s="263"/>
      <c r="AB1453" s="265" t="str">
        <f t="shared" si="175"/>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173"/>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174"/>
        <v>0</v>
      </c>
      <c r="Y1454" s="263"/>
      <c r="Z1454" s="263"/>
      <c r="AB1454" s="265" t="str">
        <f t="shared" si="175"/>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173"/>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174"/>
        <v>0</v>
      </c>
      <c r="Y1455" s="263"/>
      <c r="Z1455" s="263"/>
      <c r="AB1455" s="265" t="str">
        <f t="shared" si="175"/>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173"/>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174"/>
        <v>0</v>
      </c>
      <c r="Y1456" s="263"/>
      <c r="Z1456" s="263"/>
      <c r="AB1456" s="265" t="str">
        <f t="shared" si="175"/>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173"/>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174"/>
        <v>0</v>
      </c>
      <c r="Y1457" s="263"/>
      <c r="Z1457" s="263"/>
      <c r="AB1457" s="265" t="str">
        <f t="shared" si="175"/>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173"/>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174"/>
        <v>0</v>
      </c>
      <c r="Y1458" s="263"/>
      <c r="Z1458" s="263"/>
      <c r="AB1458" s="265" t="str">
        <f t="shared" si="175"/>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173"/>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174"/>
        <v>0</v>
      </c>
      <c r="Y1459" s="263"/>
      <c r="Z1459" s="263"/>
      <c r="AB1459" s="265" t="str">
        <f t="shared" si="175"/>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173"/>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174"/>
        <v>0</v>
      </c>
      <c r="Y1460" s="263"/>
      <c r="Z1460" s="263"/>
      <c r="AB1460" s="265" t="str">
        <f t="shared" si="175"/>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173"/>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174"/>
        <v>0</v>
      </c>
      <c r="Y1461" s="263"/>
      <c r="Z1461" s="263"/>
      <c r="AB1461" s="265" t="str">
        <f t="shared" si="175"/>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173"/>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174"/>
        <v>0</v>
      </c>
      <c r="Y1462" s="263"/>
      <c r="Z1462" s="263"/>
      <c r="AB1462" s="265" t="str">
        <f t="shared" si="175"/>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173"/>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174"/>
        <v>0</v>
      </c>
      <c r="Y1463" s="263"/>
      <c r="Z1463" s="263"/>
      <c r="AB1463" s="265" t="str">
        <f t="shared" si="175"/>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173"/>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174"/>
        <v>0</v>
      </c>
      <c r="Y1464" s="263"/>
      <c r="Z1464" s="263"/>
      <c r="AB1464" s="265" t="str">
        <f t="shared" si="175"/>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173"/>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174"/>
        <v>0</v>
      </c>
      <c r="Y1465" s="263"/>
      <c r="Z1465" s="263"/>
      <c r="AB1465" s="265" t="str">
        <f t="shared" si="175"/>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173"/>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174"/>
        <v>0</v>
      </c>
      <c r="Y1466" s="263"/>
      <c r="Z1466" s="263"/>
      <c r="AB1466" s="265" t="str">
        <f t="shared" si="175"/>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176">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177">IF(AND(C1467="Smelter not listed",OR(LEN(D1467)=0,LEN(E1467)=0)),1,0)</f>
        <v>0</v>
      </c>
      <c r="Y1467" s="263"/>
      <c r="Z1467" s="263"/>
      <c r="AB1467" s="265" t="str">
        <f t="shared" ref="AB1467" si="178">B1467&amp;C1467</f>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179">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180">IF(AND(C1468="Smelter not listed",OR(LEN(D1468)=0,LEN(E1468)=0)),1,0)</f>
        <v>0</v>
      </c>
      <c r="Y1468" s="263"/>
      <c r="Z1468" s="263"/>
      <c r="AB1468" s="265" t="str">
        <f t="shared" ref="AB1468:AB1499" si="181">B1468&amp;C1468</f>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179"/>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180"/>
        <v>0</v>
      </c>
      <c r="Y1469" s="263"/>
      <c r="Z1469" s="263"/>
      <c r="AB1469" s="265" t="str">
        <f t="shared" si="181"/>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179"/>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180"/>
        <v>0</v>
      </c>
      <c r="Y1470" s="263"/>
      <c r="Z1470" s="263"/>
      <c r="AB1470" s="265" t="str">
        <f t="shared" si="181"/>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179"/>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180"/>
        <v>0</v>
      </c>
      <c r="Y1471" s="263"/>
      <c r="Z1471" s="263"/>
      <c r="AB1471" s="265" t="str">
        <f t="shared" si="181"/>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179"/>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180"/>
        <v>0</v>
      </c>
      <c r="Y1472" s="263"/>
      <c r="Z1472" s="263"/>
      <c r="AB1472" s="265" t="str">
        <f t="shared" si="181"/>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179"/>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180"/>
        <v>0</v>
      </c>
      <c r="Y1473" s="263"/>
      <c r="Z1473" s="263"/>
      <c r="AB1473" s="265" t="str">
        <f t="shared" si="181"/>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179"/>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180"/>
        <v>0</v>
      </c>
      <c r="Y1474" s="263"/>
      <c r="Z1474" s="263"/>
      <c r="AB1474" s="265" t="str">
        <f t="shared" si="181"/>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179"/>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180"/>
        <v>0</v>
      </c>
      <c r="Y1475" s="263"/>
      <c r="Z1475" s="263"/>
      <c r="AB1475" s="265" t="str">
        <f t="shared" si="181"/>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179"/>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180"/>
        <v>0</v>
      </c>
      <c r="Y1476" s="263"/>
      <c r="Z1476" s="263"/>
      <c r="AB1476" s="265" t="str">
        <f t="shared" si="181"/>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179"/>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180"/>
        <v>0</v>
      </c>
      <c r="Y1477" s="263"/>
      <c r="Z1477" s="263"/>
      <c r="AB1477" s="265" t="str">
        <f t="shared" si="181"/>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179"/>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180"/>
        <v>0</v>
      </c>
      <c r="Y1478" s="263"/>
      <c r="Z1478" s="263"/>
      <c r="AB1478" s="265" t="str">
        <f t="shared" si="181"/>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179"/>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180"/>
        <v>0</v>
      </c>
      <c r="Y1479" s="263"/>
      <c r="Z1479" s="263"/>
      <c r="AB1479" s="265" t="str">
        <f t="shared" si="181"/>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179"/>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180"/>
        <v>0</v>
      </c>
      <c r="Y1480" s="263"/>
      <c r="Z1480" s="263"/>
      <c r="AB1480" s="265" t="str">
        <f t="shared" si="181"/>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179"/>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180"/>
        <v>0</v>
      </c>
      <c r="Y1481" s="263"/>
      <c r="Z1481" s="263"/>
      <c r="AB1481" s="265" t="str">
        <f t="shared" si="181"/>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179"/>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180"/>
        <v>0</v>
      </c>
      <c r="Y1482" s="263"/>
      <c r="Z1482" s="263"/>
      <c r="AB1482" s="265" t="str">
        <f t="shared" si="181"/>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179"/>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180"/>
        <v>0</v>
      </c>
      <c r="Y1483" s="263"/>
      <c r="Z1483" s="263"/>
      <c r="AB1483" s="265" t="str">
        <f t="shared" si="181"/>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179"/>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180"/>
        <v>0</v>
      </c>
      <c r="Y1484" s="263"/>
      <c r="Z1484" s="263"/>
      <c r="AB1484" s="265" t="str">
        <f t="shared" si="181"/>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179"/>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180"/>
        <v>0</v>
      </c>
      <c r="Y1485" s="263"/>
      <c r="Z1485" s="263"/>
      <c r="AB1485" s="265" t="str">
        <f t="shared" si="181"/>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179"/>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180"/>
        <v>0</v>
      </c>
      <c r="Y1486" s="263"/>
      <c r="Z1486" s="263"/>
      <c r="AB1486" s="265" t="str">
        <f t="shared" si="181"/>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179"/>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180"/>
        <v>0</v>
      </c>
      <c r="Y1487" s="263"/>
      <c r="Z1487" s="263"/>
      <c r="AB1487" s="265" t="str">
        <f t="shared" si="181"/>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179"/>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180"/>
        <v>0</v>
      </c>
      <c r="Y1488" s="263"/>
      <c r="Z1488" s="263"/>
      <c r="AB1488" s="265" t="str">
        <f t="shared" si="181"/>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179"/>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180"/>
        <v>0</v>
      </c>
      <c r="Y1489" s="263"/>
      <c r="Z1489" s="263"/>
      <c r="AB1489" s="265" t="str">
        <f t="shared" si="181"/>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179"/>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180"/>
        <v>0</v>
      </c>
      <c r="Y1490" s="263"/>
      <c r="Z1490" s="263"/>
      <c r="AB1490" s="265" t="str">
        <f t="shared" si="181"/>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179"/>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180"/>
        <v>0</v>
      </c>
      <c r="Y1491" s="263"/>
      <c r="Z1491" s="263"/>
      <c r="AB1491" s="265" t="str">
        <f t="shared" si="181"/>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179"/>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180"/>
        <v>0</v>
      </c>
      <c r="Y1492" s="263"/>
      <c r="Z1492" s="263"/>
      <c r="AB1492" s="265" t="str">
        <f t="shared" si="181"/>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179"/>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180"/>
        <v>0</v>
      </c>
      <c r="Y1493" s="263"/>
      <c r="Z1493" s="263"/>
      <c r="AB1493" s="265" t="str">
        <f t="shared" si="181"/>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179"/>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180"/>
        <v>0</v>
      </c>
      <c r="Y1494" s="263"/>
      <c r="Z1494" s="263"/>
      <c r="AB1494" s="265" t="str">
        <f t="shared" si="181"/>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179"/>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180"/>
        <v>0</v>
      </c>
      <c r="Y1495" s="263"/>
      <c r="Z1495" s="263"/>
      <c r="AB1495" s="265" t="str">
        <f t="shared" si="181"/>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179"/>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180"/>
        <v>0</v>
      </c>
      <c r="Y1496" s="263"/>
      <c r="Z1496" s="263"/>
      <c r="AB1496" s="265" t="str">
        <f t="shared" si="181"/>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179"/>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180"/>
        <v>0</v>
      </c>
      <c r="Y1497" s="263"/>
      <c r="Z1497" s="263"/>
      <c r="AB1497" s="265" t="str">
        <f t="shared" si="181"/>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179"/>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180"/>
        <v>0</v>
      </c>
      <c r="Y1498" s="263"/>
      <c r="Z1498" s="263"/>
      <c r="AB1498" s="265" t="str">
        <f t="shared" si="181"/>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179"/>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180"/>
        <v>0</v>
      </c>
      <c r="Y1499" s="263"/>
      <c r="Z1499" s="263"/>
      <c r="AB1499" s="265" t="str">
        <f t="shared" si="181"/>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182">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183">IF(AND(C1500="Smelter not listed",OR(LEN(D1500)=0,LEN(E1500)=0)),1,0)</f>
        <v>0</v>
      </c>
      <c r="Y1500" s="263"/>
      <c r="Z1500" s="263"/>
      <c r="AB1500" s="265" t="str">
        <f t="shared" ref="AB1500:AB1530" si="184">B1500&amp;C1500</f>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182"/>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183"/>
        <v>0</v>
      </c>
      <c r="Y1501" s="263"/>
      <c r="Z1501" s="263"/>
      <c r="AB1501" s="265" t="str">
        <f t="shared" si="184"/>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182"/>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183"/>
        <v>0</v>
      </c>
      <c r="Y1502" s="263"/>
      <c r="Z1502" s="263"/>
      <c r="AB1502" s="265" t="str">
        <f t="shared" si="184"/>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182"/>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183"/>
        <v>0</v>
      </c>
      <c r="Y1503" s="263"/>
      <c r="Z1503" s="263"/>
      <c r="AB1503" s="265" t="str">
        <f t="shared" si="184"/>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182"/>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183"/>
        <v>0</v>
      </c>
      <c r="Y1504" s="263"/>
      <c r="Z1504" s="263"/>
      <c r="AB1504" s="265" t="str">
        <f t="shared" si="184"/>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182"/>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183"/>
        <v>0</v>
      </c>
      <c r="Y1505" s="263"/>
      <c r="Z1505" s="263"/>
      <c r="AB1505" s="265" t="str">
        <f t="shared" si="184"/>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182"/>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183"/>
        <v>0</v>
      </c>
      <c r="Y1506" s="263"/>
      <c r="Z1506" s="263"/>
      <c r="AB1506" s="265" t="str">
        <f t="shared" si="184"/>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182"/>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183"/>
        <v>0</v>
      </c>
      <c r="Y1507" s="263"/>
      <c r="Z1507" s="263"/>
      <c r="AB1507" s="265" t="str">
        <f t="shared" si="184"/>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182"/>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183"/>
        <v>0</v>
      </c>
      <c r="Y1508" s="263"/>
      <c r="Z1508" s="263"/>
      <c r="AB1508" s="265" t="str">
        <f t="shared" si="184"/>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182"/>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183"/>
        <v>0</v>
      </c>
      <c r="Y1509" s="263"/>
      <c r="Z1509" s="263"/>
      <c r="AB1509" s="265" t="str">
        <f t="shared" si="184"/>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182"/>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183"/>
        <v>0</v>
      </c>
      <c r="Y1510" s="263"/>
      <c r="Z1510" s="263"/>
      <c r="AB1510" s="265" t="str">
        <f t="shared" si="184"/>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182"/>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183"/>
        <v>0</v>
      </c>
      <c r="Y1511" s="263"/>
      <c r="Z1511" s="263"/>
      <c r="AB1511" s="265" t="str">
        <f t="shared" si="184"/>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182"/>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183"/>
        <v>0</v>
      </c>
      <c r="Y1512" s="263"/>
      <c r="Z1512" s="263"/>
      <c r="AB1512" s="265" t="str">
        <f t="shared" si="184"/>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182"/>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183"/>
        <v>0</v>
      </c>
      <c r="Y1513" s="263"/>
      <c r="Z1513" s="263"/>
      <c r="AB1513" s="265" t="str">
        <f t="shared" si="184"/>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182"/>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183"/>
        <v>0</v>
      </c>
      <c r="Y1514" s="263"/>
      <c r="Z1514" s="263"/>
      <c r="AB1514" s="265" t="str">
        <f t="shared" si="184"/>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182"/>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183"/>
        <v>0</v>
      </c>
      <c r="Y1515" s="263"/>
      <c r="Z1515" s="263"/>
      <c r="AB1515" s="265" t="str">
        <f t="shared" si="184"/>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182"/>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183"/>
        <v>0</v>
      </c>
      <c r="Y1516" s="263"/>
      <c r="Z1516" s="263"/>
      <c r="AB1516" s="265" t="str">
        <f t="shared" si="184"/>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182"/>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183"/>
        <v>0</v>
      </c>
      <c r="Y1517" s="263"/>
      <c r="Z1517" s="263"/>
      <c r="AB1517" s="265" t="str">
        <f t="shared" si="184"/>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182"/>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183"/>
        <v>0</v>
      </c>
      <c r="Y1518" s="263"/>
      <c r="Z1518" s="263"/>
      <c r="AB1518" s="265" t="str">
        <f t="shared" si="184"/>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182"/>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183"/>
        <v>0</v>
      </c>
      <c r="Y1519" s="263"/>
      <c r="Z1519" s="263"/>
      <c r="AB1519" s="265" t="str">
        <f t="shared" si="184"/>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182"/>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183"/>
        <v>0</v>
      </c>
      <c r="Y1520" s="263"/>
      <c r="Z1520" s="263"/>
      <c r="AB1520" s="265" t="str">
        <f t="shared" si="184"/>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182"/>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183"/>
        <v>0</v>
      </c>
      <c r="Y1521" s="263"/>
      <c r="Z1521" s="263"/>
      <c r="AB1521" s="265" t="str">
        <f t="shared" si="184"/>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182"/>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183"/>
        <v>0</v>
      </c>
      <c r="Y1522" s="263"/>
      <c r="Z1522" s="263"/>
      <c r="AB1522" s="265" t="str">
        <f t="shared" si="184"/>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182"/>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183"/>
        <v>0</v>
      </c>
      <c r="Y1523" s="263"/>
      <c r="Z1523" s="263"/>
      <c r="AB1523" s="265" t="str">
        <f t="shared" si="184"/>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182"/>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183"/>
        <v>0</v>
      </c>
      <c r="Y1524" s="263"/>
      <c r="Z1524" s="263"/>
      <c r="AB1524" s="265" t="str">
        <f t="shared" si="184"/>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182"/>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183"/>
        <v>0</v>
      </c>
      <c r="Y1525" s="263"/>
      <c r="Z1525" s="263"/>
      <c r="AB1525" s="265" t="str">
        <f t="shared" si="184"/>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182"/>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183"/>
        <v>0</v>
      </c>
      <c r="Y1526" s="263"/>
      <c r="Z1526" s="263"/>
      <c r="AB1526" s="265" t="str">
        <f t="shared" si="184"/>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182"/>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183"/>
        <v>0</v>
      </c>
      <c r="Y1527" s="263"/>
      <c r="Z1527" s="263"/>
      <c r="AB1527" s="265" t="str">
        <f t="shared" si="184"/>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182"/>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183"/>
        <v>0</v>
      </c>
      <c r="Y1528" s="263"/>
      <c r="Z1528" s="263"/>
      <c r="AB1528" s="265" t="str">
        <f t="shared" si="184"/>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182"/>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183"/>
        <v>0</v>
      </c>
      <c r="Y1529" s="263"/>
      <c r="Z1529" s="263"/>
      <c r="AB1529" s="265" t="str">
        <f t="shared" si="184"/>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182"/>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183"/>
        <v>0</v>
      </c>
      <c r="Y1530" s="263"/>
      <c r="Z1530" s="263"/>
      <c r="AB1530" s="265" t="str">
        <f t="shared" si="184"/>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185">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186">IF(AND(C1531="Smelter not listed",OR(LEN(D1531)=0,LEN(E1531)=0)),1,0)</f>
        <v>0</v>
      </c>
      <c r="Y1531" s="263"/>
      <c r="Z1531" s="263"/>
      <c r="AB1531" s="265" t="str">
        <f t="shared" ref="AB1531" si="187">B1531&amp;C1531</f>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188">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189">IF(AND(C1532="Smelter not listed",OR(LEN(D1532)=0,LEN(E1532)=0)),1,0)</f>
        <v>0</v>
      </c>
      <c r="Y1532" s="263"/>
      <c r="Z1532" s="263"/>
      <c r="AB1532" s="265" t="str">
        <f t="shared" ref="AB1532:AB1563" si="190">B1532&amp;C1532</f>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188"/>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189"/>
        <v>0</v>
      </c>
      <c r="Y1533" s="263"/>
      <c r="Z1533" s="263"/>
      <c r="AB1533" s="265" t="str">
        <f t="shared" si="190"/>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188"/>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189"/>
        <v>0</v>
      </c>
      <c r="Y1534" s="263"/>
      <c r="Z1534" s="263"/>
      <c r="AB1534" s="265" t="str">
        <f t="shared" si="190"/>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188"/>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189"/>
        <v>0</v>
      </c>
      <c r="Y1535" s="263"/>
      <c r="Z1535" s="263"/>
      <c r="AB1535" s="265" t="str">
        <f t="shared" si="190"/>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188"/>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189"/>
        <v>0</v>
      </c>
      <c r="Y1536" s="263"/>
      <c r="Z1536" s="263"/>
      <c r="AB1536" s="265" t="str">
        <f t="shared" si="190"/>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188"/>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189"/>
        <v>0</v>
      </c>
      <c r="Y1537" s="263"/>
      <c r="Z1537" s="263"/>
      <c r="AB1537" s="265" t="str">
        <f t="shared" si="190"/>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188"/>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189"/>
        <v>0</v>
      </c>
      <c r="Y1538" s="263"/>
      <c r="Z1538" s="263"/>
      <c r="AB1538" s="265" t="str">
        <f t="shared" si="190"/>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188"/>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189"/>
        <v>0</v>
      </c>
      <c r="Y1539" s="263"/>
      <c r="Z1539" s="263"/>
      <c r="AB1539" s="265" t="str">
        <f t="shared" si="190"/>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188"/>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189"/>
        <v>0</v>
      </c>
      <c r="Y1540" s="263"/>
      <c r="Z1540" s="263"/>
      <c r="AB1540" s="265" t="str">
        <f t="shared" si="190"/>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188"/>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189"/>
        <v>0</v>
      </c>
      <c r="Y1541" s="263"/>
      <c r="Z1541" s="263"/>
      <c r="AB1541" s="265" t="str">
        <f t="shared" si="190"/>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188"/>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189"/>
        <v>0</v>
      </c>
      <c r="Y1542" s="263"/>
      <c r="Z1542" s="263"/>
      <c r="AB1542" s="265" t="str">
        <f t="shared" si="190"/>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188"/>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189"/>
        <v>0</v>
      </c>
      <c r="Y1543" s="263"/>
      <c r="Z1543" s="263"/>
      <c r="AB1543" s="265" t="str">
        <f t="shared" si="190"/>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188"/>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189"/>
        <v>0</v>
      </c>
      <c r="Y1544" s="263"/>
      <c r="Z1544" s="263"/>
      <c r="AB1544" s="265" t="str">
        <f t="shared" si="190"/>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188"/>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189"/>
        <v>0</v>
      </c>
      <c r="Y1545" s="263"/>
      <c r="Z1545" s="263"/>
      <c r="AB1545" s="265" t="str">
        <f t="shared" si="190"/>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188"/>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189"/>
        <v>0</v>
      </c>
      <c r="Y1546" s="263"/>
      <c r="Z1546" s="263"/>
      <c r="AB1546" s="265" t="str">
        <f t="shared" si="190"/>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188"/>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189"/>
        <v>0</v>
      </c>
      <c r="Y1547" s="263"/>
      <c r="Z1547" s="263"/>
      <c r="AB1547" s="265" t="str">
        <f t="shared" si="190"/>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188"/>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189"/>
        <v>0</v>
      </c>
      <c r="Y1548" s="263"/>
      <c r="Z1548" s="263"/>
      <c r="AB1548" s="265" t="str">
        <f t="shared" si="190"/>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188"/>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189"/>
        <v>0</v>
      </c>
      <c r="Y1549" s="263"/>
      <c r="Z1549" s="263"/>
      <c r="AB1549" s="265" t="str">
        <f t="shared" si="190"/>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188"/>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189"/>
        <v>0</v>
      </c>
      <c r="Y1550" s="263"/>
      <c r="Z1550" s="263"/>
      <c r="AB1550" s="265" t="str">
        <f t="shared" si="190"/>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188"/>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189"/>
        <v>0</v>
      </c>
      <c r="Y1551" s="263"/>
      <c r="Z1551" s="263"/>
      <c r="AB1551" s="265" t="str">
        <f t="shared" si="190"/>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188"/>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189"/>
        <v>0</v>
      </c>
      <c r="Y1552" s="263"/>
      <c r="Z1552" s="263"/>
      <c r="AB1552" s="265" t="str">
        <f t="shared" si="190"/>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188"/>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189"/>
        <v>0</v>
      </c>
      <c r="Y1553" s="263"/>
      <c r="Z1553" s="263"/>
      <c r="AB1553" s="265" t="str">
        <f t="shared" si="190"/>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188"/>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189"/>
        <v>0</v>
      </c>
      <c r="Y1554" s="263"/>
      <c r="Z1554" s="263"/>
      <c r="AB1554" s="265" t="str">
        <f t="shared" si="190"/>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188"/>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189"/>
        <v>0</v>
      </c>
      <c r="Y1555" s="263"/>
      <c r="Z1555" s="263"/>
      <c r="AB1555" s="265" t="str">
        <f t="shared" si="190"/>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188"/>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189"/>
        <v>0</v>
      </c>
      <c r="Y1556" s="263"/>
      <c r="Z1556" s="263"/>
      <c r="AB1556" s="265" t="str">
        <f t="shared" si="190"/>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188"/>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189"/>
        <v>0</v>
      </c>
      <c r="Y1557" s="263"/>
      <c r="Z1557" s="263"/>
      <c r="AB1557" s="265" t="str">
        <f t="shared" si="190"/>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188"/>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189"/>
        <v>0</v>
      </c>
      <c r="Y1558" s="263"/>
      <c r="Z1558" s="263"/>
      <c r="AB1558" s="265" t="str">
        <f t="shared" si="190"/>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188"/>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189"/>
        <v>0</v>
      </c>
      <c r="Y1559" s="263"/>
      <c r="Z1559" s="263"/>
      <c r="AB1559" s="265" t="str">
        <f t="shared" si="190"/>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188"/>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189"/>
        <v>0</v>
      </c>
      <c r="Y1560" s="263"/>
      <c r="Z1560" s="263"/>
      <c r="AB1560" s="265" t="str">
        <f t="shared" si="190"/>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188"/>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189"/>
        <v>0</v>
      </c>
      <c r="Y1561" s="263"/>
      <c r="Z1561" s="263"/>
      <c r="AB1561" s="265" t="str">
        <f t="shared" si="190"/>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188"/>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189"/>
        <v>0</v>
      </c>
      <c r="Y1562" s="263"/>
      <c r="Z1562" s="263"/>
      <c r="AB1562" s="265" t="str">
        <f t="shared" si="190"/>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188"/>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189"/>
        <v>0</v>
      </c>
      <c r="Y1563" s="263"/>
      <c r="Z1563" s="263"/>
      <c r="AB1563" s="265" t="str">
        <f t="shared" si="190"/>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191">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192">IF(AND(C1564="Smelter not listed",OR(LEN(D1564)=0,LEN(E1564)=0)),1,0)</f>
        <v>0</v>
      </c>
      <c r="Y1564" s="263"/>
      <c r="Z1564" s="263"/>
      <c r="AB1564" s="265" t="str">
        <f t="shared" ref="AB1564:AB1594" si="193">B1564&amp;C1564</f>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191"/>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192"/>
        <v>0</v>
      </c>
      <c r="Y1565" s="263"/>
      <c r="Z1565" s="263"/>
      <c r="AB1565" s="265" t="str">
        <f t="shared" si="193"/>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191"/>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192"/>
        <v>0</v>
      </c>
      <c r="Y1566" s="263"/>
      <c r="Z1566" s="263"/>
      <c r="AB1566" s="265" t="str">
        <f t="shared" si="193"/>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191"/>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192"/>
        <v>0</v>
      </c>
      <c r="Y1567" s="263"/>
      <c r="Z1567" s="263"/>
      <c r="AB1567" s="265" t="str">
        <f t="shared" si="193"/>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191"/>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192"/>
        <v>0</v>
      </c>
      <c r="Y1568" s="263"/>
      <c r="Z1568" s="263"/>
      <c r="AB1568" s="265" t="str">
        <f t="shared" si="193"/>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191"/>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192"/>
        <v>0</v>
      </c>
      <c r="Y1569" s="263"/>
      <c r="Z1569" s="263"/>
      <c r="AB1569" s="265" t="str">
        <f t="shared" si="193"/>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191"/>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192"/>
        <v>0</v>
      </c>
      <c r="Y1570" s="263"/>
      <c r="Z1570" s="263"/>
      <c r="AB1570" s="265" t="str">
        <f t="shared" si="193"/>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191"/>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192"/>
        <v>0</v>
      </c>
      <c r="Y1571" s="263"/>
      <c r="Z1571" s="263"/>
      <c r="AB1571" s="265" t="str">
        <f t="shared" si="193"/>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191"/>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192"/>
        <v>0</v>
      </c>
      <c r="Y1572" s="263"/>
      <c r="Z1572" s="263"/>
      <c r="AB1572" s="265" t="str">
        <f t="shared" si="193"/>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191"/>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192"/>
        <v>0</v>
      </c>
      <c r="Y1573" s="263"/>
      <c r="Z1573" s="263"/>
      <c r="AB1573" s="265" t="str">
        <f t="shared" si="193"/>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191"/>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192"/>
        <v>0</v>
      </c>
      <c r="Y1574" s="263"/>
      <c r="Z1574" s="263"/>
      <c r="AB1574" s="265" t="str">
        <f t="shared" si="193"/>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191"/>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192"/>
        <v>0</v>
      </c>
      <c r="Y1575" s="263"/>
      <c r="Z1575" s="263"/>
      <c r="AB1575" s="265" t="str">
        <f t="shared" si="193"/>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191"/>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192"/>
        <v>0</v>
      </c>
      <c r="Y1576" s="263"/>
      <c r="Z1576" s="263"/>
      <c r="AB1576" s="265" t="str">
        <f t="shared" si="193"/>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191"/>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192"/>
        <v>0</v>
      </c>
      <c r="Y1577" s="263"/>
      <c r="Z1577" s="263"/>
      <c r="AB1577" s="265" t="str">
        <f t="shared" si="193"/>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191"/>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192"/>
        <v>0</v>
      </c>
      <c r="Y1578" s="263"/>
      <c r="Z1578" s="263"/>
      <c r="AB1578" s="265" t="str">
        <f t="shared" si="193"/>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191"/>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192"/>
        <v>0</v>
      </c>
      <c r="Y1579" s="263"/>
      <c r="Z1579" s="263"/>
      <c r="AB1579" s="265" t="str">
        <f t="shared" si="193"/>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191"/>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192"/>
        <v>0</v>
      </c>
      <c r="Y1580" s="263"/>
      <c r="Z1580" s="263"/>
      <c r="AB1580" s="265" t="str">
        <f t="shared" si="193"/>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191"/>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192"/>
        <v>0</v>
      </c>
      <c r="Y1581" s="263"/>
      <c r="Z1581" s="263"/>
      <c r="AB1581" s="265" t="str">
        <f t="shared" si="193"/>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191"/>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192"/>
        <v>0</v>
      </c>
      <c r="Y1582" s="263"/>
      <c r="Z1582" s="263"/>
      <c r="AB1582" s="265" t="str">
        <f t="shared" si="193"/>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191"/>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192"/>
        <v>0</v>
      </c>
      <c r="Y1583" s="263"/>
      <c r="Z1583" s="263"/>
      <c r="AB1583" s="265" t="str">
        <f t="shared" si="193"/>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191"/>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192"/>
        <v>0</v>
      </c>
      <c r="Y1584" s="263"/>
      <c r="Z1584" s="263"/>
      <c r="AB1584" s="265" t="str">
        <f t="shared" si="193"/>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191"/>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192"/>
        <v>0</v>
      </c>
      <c r="Y1585" s="263"/>
      <c r="Z1585" s="263"/>
      <c r="AB1585" s="265" t="str">
        <f t="shared" si="193"/>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191"/>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192"/>
        <v>0</v>
      </c>
      <c r="Y1586" s="263"/>
      <c r="Z1586" s="263"/>
      <c r="AB1586" s="265" t="str">
        <f t="shared" si="193"/>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191"/>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192"/>
        <v>0</v>
      </c>
      <c r="Y1587" s="263"/>
      <c r="Z1587" s="263"/>
      <c r="AB1587" s="265" t="str">
        <f t="shared" si="193"/>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191"/>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192"/>
        <v>0</v>
      </c>
      <c r="Y1588" s="263"/>
      <c r="Z1588" s="263"/>
      <c r="AB1588" s="265" t="str">
        <f t="shared" si="193"/>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191"/>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192"/>
        <v>0</v>
      </c>
      <c r="Y1589" s="263"/>
      <c r="Z1589" s="263"/>
      <c r="AB1589" s="265" t="str">
        <f t="shared" si="193"/>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191"/>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192"/>
        <v>0</v>
      </c>
      <c r="Y1590" s="263"/>
      <c r="Z1590" s="263"/>
      <c r="AB1590" s="265" t="str">
        <f t="shared" si="193"/>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191"/>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192"/>
        <v>0</v>
      </c>
      <c r="Y1591" s="263"/>
      <c r="Z1591" s="263"/>
      <c r="AB1591" s="265" t="str">
        <f t="shared" si="193"/>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191"/>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192"/>
        <v>0</v>
      </c>
      <c r="Y1592" s="263"/>
      <c r="Z1592" s="263"/>
      <c r="AB1592" s="265" t="str">
        <f t="shared" si="193"/>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191"/>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192"/>
        <v>0</v>
      </c>
      <c r="Y1593" s="263"/>
      <c r="Z1593" s="263"/>
      <c r="AB1593" s="265" t="str">
        <f t="shared" si="193"/>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191"/>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192"/>
        <v>0</v>
      </c>
      <c r="Y1594" s="263"/>
      <c r="Z1594" s="263"/>
      <c r="AB1594" s="265" t="str">
        <f t="shared" si="193"/>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194">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195">IF(AND(C1595="Smelter not listed",OR(LEN(D1595)=0,LEN(E1595)=0)),1,0)</f>
        <v>0</v>
      </c>
      <c r="Y1595" s="263"/>
      <c r="Z1595" s="263"/>
      <c r="AB1595" s="265" t="str">
        <f t="shared" ref="AB1595" si="196">B1595&amp;C1595</f>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197">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198">IF(AND(C1596="Smelter not listed",OR(LEN(D1596)=0,LEN(E1596)=0)),1,0)</f>
        <v>0</v>
      </c>
      <c r="Y1596" s="263"/>
      <c r="Z1596" s="263"/>
      <c r="AB1596" s="265" t="str">
        <f t="shared" ref="AB1596:AB1627" si="199">B1596&amp;C1596</f>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197"/>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198"/>
        <v>0</v>
      </c>
      <c r="Y1597" s="263"/>
      <c r="Z1597" s="263"/>
      <c r="AB1597" s="265" t="str">
        <f t="shared" si="199"/>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197"/>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198"/>
        <v>0</v>
      </c>
      <c r="Y1598" s="263"/>
      <c r="Z1598" s="263"/>
      <c r="AB1598" s="265" t="str">
        <f t="shared" si="199"/>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197"/>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198"/>
        <v>0</v>
      </c>
      <c r="Y1599" s="263"/>
      <c r="Z1599" s="263"/>
      <c r="AB1599" s="265" t="str">
        <f t="shared" si="199"/>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197"/>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198"/>
        <v>0</v>
      </c>
      <c r="Y1600" s="263"/>
      <c r="Z1600" s="263"/>
      <c r="AB1600" s="265" t="str">
        <f t="shared" si="199"/>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197"/>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198"/>
        <v>0</v>
      </c>
      <c r="Y1601" s="263"/>
      <c r="Z1601" s="263"/>
      <c r="AB1601" s="265" t="str">
        <f t="shared" si="199"/>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197"/>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198"/>
        <v>0</v>
      </c>
      <c r="Y1602" s="263"/>
      <c r="Z1602" s="263"/>
      <c r="AB1602" s="265" t="str">
        <f t="shared" si="199"/>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197"/>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198"/>
        <v>0</v>
      </c>
      <c r="Y1603" s="263"/>
      <c r="Z1603" s="263"/>
      <c r="AB1603" s="265" t="str">
        <f t="shared" si="199"/>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197"/>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198"/>
        <v>0</v>
      </c>
      <c r="Y1604" s="263"/>
      <c r="Z1604" s="263"/>
      <c r="AB1604" s="265" t="str">
        <f t="shared" si="199"/>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197"/>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198"/>
        <v>0</v>
      </c>
      <c r="Y1605" s="263"/>
      <c r="Z1605" s="263"/>
      <c r="AB1605" s="265" t="str">
        <f t="shared" si="199"/>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197"/>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198"/>
        <v>0</v>
      </c>
      <c r="Y1606" s="263"/>
      <c r="Z1606" s="263"/>
      <c r="AB1606" s="265" t="str">
        <f t="shared" si="199"/>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197"/>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198"/>
        <v>0</v>
      </c>
      <c r="Y1607" s="263"/>
      <c r="Z1607" s="263"/>
      <c r="AB1607" s="265" t="str">
        <f t="shared" si="199"/>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197"/>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198"/>
        <v>0</v>
      </c>
      <c r="Y1608" s="263"/>
      <c r="Z1608" s="263"/>
      <c r="AB1608" s="265" t="str">
        <f t="shared" si="199"/>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197"/>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198"/>
        <v>0</v>
      </c>
      <c r="Y1609" s="263"/>
      <c r="Z1609" s="263"/>
      <c r="AB1609" s="265" t="str">
        <f t="shared" si="199"/>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197"/>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198"/>
        <v>0</v>
      </c>
      <c r="Y1610" s="263"/>
      <c r="Z1610" s="263"/>
      <c r="AB1610" s="265" t="str">
        <f t="shared" si="199"/>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197"/>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198"/>
        <v>0</v>
      </c>
      <c r="Y1611" s="263"/>
      <c r="Z1611" s="263"/>
      <c r="AB1611" s="265" t="str">
        <f t="shared" si="199"/>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197"/>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198"/>
        <v>0</v>
      </c>
      <c r="Y1612" s="263"/>
      <c r="Z1612" s="263"/>
      <c r="AB1612" s="265" t="str">
        <f t="shared" si="199"/>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197"/>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198"/>
        <v>0</v>
      </c>
      <c r="Y1613" s="263"/>
      <c r="Z1613" s="263"/>
      <c r="AB1613" s="265" t="str">
        <f t="shared" si="199"/>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197"/>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198"/>
        <v>0</v>
      </c>
      <c r="Y1614" s="263"/>
      <c r="Z1614" s="263"/>
      <c r="AB1614" s="265" t="str">
        <f t="shared" si="199"/>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197"/>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198"/>
        <v>0</v>
      </c>
      <c r="Y1615" s="263"/>
      <c r="Z1615" s="263"/>
      <c r="AB1615" s="265" t="str">
        <f t="shared" si="199"/>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197"/>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198"/>
        <v>0</v>
      </c>
      <c r="Y1616" s="263"/>
      <c r="Z1616" s="263"/>
      <c r="AB1616" s="265" t="str">
        <f t="shared" si="199"/>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197"/>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198"/>
        <v>0</v>
      </c>
      <c r="Y1617" s="263"/>
      <c r="Z1617" s="263"/>
      <c r="AB1617" s="265" t="str">
        <f t="shared" si="199"/>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197"/>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198"/>
        <v>0</v>
      </c>
      <c r="Y1618" s="263"/>
      <c r="Z1618" s="263"/>
      <c r="AB1618" s="265" t="str">
        <f t="shared" si="199"/>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197"/>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198"/>
        <v>0</v>
      </c>
      <c r="Y1619" s="263"/>
      <c r="Z1619" s="263"/>
      <c r="AB1619" s="265" t="str">
        <f t="shared" si="199"/>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197"/>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198"/>
        <v>0</v>
      </c>
      <c r="Y1620" s="263"/>
      <c r="Z1620" s="263"/>
      <c r="AB1620" s="265" t="str">
        <f t="shared" si="199"/>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197"/>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198"/>
        <v>0</v>
      </c>
      <c r="Y1621" s="263"/>
      <c r="Z1621" s="263"/>
      <c r="AB1621" s="265" t="str">
        <f t="shared" si="199"/>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197"/>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198"/>
        <v>0</v>
      </c>
      <c r="Y1622" s="263"/>
      <c r="Z1622" s="263"/>
      <c r="AB1622" s="265" t="str">
        <f t="shared" si="199"/>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197"/>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198"/>
        <v>0</v>
      </c>
      <c r="Y1623" s="263"/>
      <c r="Z1623" s="263"/>
      <c r="AB1623" s="265" t="str">
        <f t="shared" si="199"/>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197"/>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198"/>
        <v>0</v>
      </c>
      <c r="Y1624" s="263"/>
      <c r="Z1624" s="263"/>
      <c r="AB1624" s="265" t="str">
        <f t="shared" si="199"/>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197"/>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198"/>
        <v>0</v>
      </c>
      <c r="Y1625" s="263"/>
      <c r="Z1625" s="263"/>
      <c r="AB1625" s="265" t="str">
        <f t="shared" si="199"/>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197"/>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198"/>
        <v>0</v>
      </c>
      <c r="Y1626" s="263"/>
      <c r="Z1626" s="263"/>
      <c r="AB1626" s="265" t="str">
        <f t="shared" si="199"/>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197"/>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198"/>
        <v>0</v>
      </c>
      <c r="Y1627" s="263"/>
      <c r="Z1627" s="263"/>
      <c r="AB1627" s="265" t="str">
        <f t="shared" si="199"/>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00">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01">IF(AND(C1628="Smelter not listed",OR(LEN(D1628)=0,LEN(E1628)=0)),1,0)</f>
        <v>0</v>
      </c>
      <c r="Y1628" s="263"/>
      <c r="Z1628" s="263"/>
      <c r="AB1628" s="265" t="str">
        <f t="shared" ref="AB1628:AB1658" si="202">B1628&amp;C1628</f>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00"/>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01"/>
        <v>0</v>
      </c>
      <c r="Y1629" s="263"/>
      <c r="Z1629" s="263"/>
      <c r="AB1629" s="265" t="str">
        <f t="shared" si="202"/>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00"/>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01"/>
        <v>0</v>
      </c>
      <c r="Y1630" s="263"/>
      <c r="Z1630" s="263"/>
      <c r="AB1630" s="265" t="str">
        <f t="shared" si="202"/>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00"/>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01"/>
        <v>0</v>
      </c>
      <c r="Y1631" s="263"/>
      <c r="Z1631" s="263"/>
      <c r="AB1631" s="265" t="str">
        <f t="shared" si="202"/>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00"/>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01"/>
        <v>0</v>
      </c>
      <c r="Y1632" s="263"/>
      <c r="Z1632" s="263"/>
      <c r="AB1632" s="265" t="str">
        <f t="shared" si="202"/>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00"/>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01"/>
        <v>0</v>
      </c>
      <c r="Y1633" s="263"/>
      <c r="Z1633" s="263"/>
      <c r="AB1633" s="265" t="str">
        <f t="shared" si="202"/>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00"/>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01"/>
        <v>0</v>
      </c>
      <c r="Y1634" s="263"/>
      <c r="Z1634" s="263"/>
      <c r="AB1634" s="265" t="str">
        <f t="shared" si="202"/>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00"/>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01"/>
        <v>0</v>
      </c>
      <c r="Y1635" s="263"/>
      <c r="Z1635" s="263"/>
      <c r="AB1635" s="265" t="str">
        <f t="shared" si="202"/>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00"/>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01"/>
        <v>0</v>
      </c>
      <c r="Y1636" s="263"/>
      <c r="Z1636" s="263"/>
      <c r="AB1636" s="265" t="str">
        <f t="shared" si="202"/>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00"/>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01"/>
        <v>0</v>
      </c>
      <c r="Y1637" s="263"/>
      <c r="Z1637" s="263"/>
      <c r="AB1637" s="265" t="str">
        <f t="shared" si="202"/>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00"/>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01"/>
        <v>0</v>
      </c>
      <c r="Y1638" s="263"/>
      <c r="Z1638" s="263"/>
      <c r="AB1638" s="265" t="str">
        <f t="shared" si="202"/>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00"/>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01"/>
        <v>0</v>
      </c>
      <c r="Y1639" s="263"/>
      <c r="Z1639" s="263"/>
      <c r="AB1639" s="265" t="str">
        <f t="shared" si="202"/>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00"/>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01"/>
        <v>0</v>
      </c>
      <c r="Y1640" s="263"/>
      <c r="Z1640" s="263"/>
      <c r="AB1640" s="265" t="str">
        <f t="shared" si="202"/>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00"/>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01"/>
        <v>0</v>
      </c>
      <c r="Y1641" s="263"/>
      <c r="Z1641" s="263"/>
      <c r="AB1641" s="265" t="str">
        <f t="shared" si="202"/>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00"/>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01"/>
        <v>0</v>
      </c>
      <c r="Y1642" s="263"/>
      <c r="Z1642" s="263"/>
      <c r="AB1642" s="265" t="str">
        <f t="shared" si="202"/>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00"/>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01"/>
        <v>0</v>
      </c>
      <c r="Y1643" s="263"/>
      <c r="Z1643" s="263"/>
      <c r="AB1643" s="265" t="str">
        <f t="shared" si="202"/>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00"/>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01"/>
        <v>0</v>
      </c>
      <c r="Y1644" s="263"/>
      <c r="Z1644" s="263"/>
      <c r="AB1644" s="265" t="str">
        <f t="shared" si="202"/>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00"/>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01"/>
        <v>0</v>
      </c>
      <c r="Y1645" s="263"/>
      <c r="Z1645" s="263"/>
      <c r="AB1645" s="265" t="str">
        <f t="shared" si="202"/>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00"/>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01"/>
        <v>0</v>
      </c>
      <c r="Y1646" s="263"/>
      <c r="Z1646" s="263"/>
      <c r="AB1646" s="265" t="str">
        <f t="shared" si="202"/>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00"/>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01"/>
        <v>0</v>
      </c>
      <c r="Y1647" s="263"/>
      <c r="Z1647" s="263"/>
      <c r="AB1647" s="265" t="str">
        <f t="shared" si="202"/>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00"/>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01"/>
        <v>0</v>
      </c>
      <c r="Y1648" s="263"/>
      <c r="Z1648" s="263"/>
      <c r="AB1648" s="265" t="str">
        <f t="shared" si="202"/>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00"/>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01"/>
        <v>0</v>
      </c>
      <c r="Y1649" s="263"/>
      <c r="Z1649" s="263"/>
      <c r="AB1649" s="265" t="str">
        <f t="shared" si="202"/>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00"/>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01"/>
        <v>0</v>
      </c>
      <c r="Y1650" s="263"/>
      <c r="Z1650" s="263"/>
      <c r="AB1650" s="265" t="str">
        <f t="shared" si="202"/>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00"/>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01"/>
        <v>0</v>
      </c>
      <c r="Y1651" s="263"/>
      <c r="Z1651" s="263"/>
      <c r="AB1651" s="265" t="str">
        <f t="shared" si="202"/>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00"/>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01"/>
        <v>0</v>
      </c>
      <c r="Y1652" s="263"/>
      <c r="Z1652" s="263"/>
      <c r="AB1652" s="265" t="str">
        <f t="shared" si="202"/>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00"/>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01"/>
        <v>0</v>
      </c>
      <c r="Y1653" s="263"/>
      <c r="Z1653" s="263"/>
      <c r="AB1653" s="265" t="str">
        <f t="shared" si="202"/>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00"/>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01"/>
        <v>0</v>
      </c>
      <c r="Y1654" s="263"/>
      <c r="Z1654" s="263"/>
      <c r="AB1654" s="265" t="str">
        <f t="shared" si="202"/>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00"/>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01"/>
        <v>0</v>
      </c>
      <c r="Y1655" s="263"/>
      <c r="Z1655" s="263"/>
      <c r="AB1655" s="265" t="str">
        <f t="shared" si="202"/>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00"/>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01"/>
        <v>0</v>
      </c>
      <c r="Y1656" s="263"/>
      <c r="Z1656" s="263"/>
      <c r="AB1656" s="265" t="str">
        <f t="shared" si="202"/>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00"/>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01"/>
        <v>0</v>
      </c>
      <c r="Y1657" s="263"/>
      <c r="Z1657" s="263"/>
      <c r="AB1657" s="265" t="str">
        <f t="shared" si="202"/>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00"/>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01"/>
        <v>0</v>
      </c>
      <c r="Y1658" s="263"/>
      <c r="Z1658" s="263"/>
      <c r="AB1658" s="265" t="str">
        <f t="shared" si="202"/>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03">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04">IF(AND(C1659="Smelter not listed",OR(LEN(D1659)=0,LEN(E1659)=0)),1,0)</f>
        <v>0</v>
      </c>
      <c r="Y1659" s="263"/>
      <c r="Z1659" s="263"/>
      <c r="AB1659" s="265" t="str">
        <f t="shared" ref="AB1659" si="205">B1659&amp;C1659</f>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06">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07">IF(AND(C1660="Smelter not listed",OR(LEN(D1660)=0,LEN(E1660)=0)),1,0)</f>
        <v>0</v>
      </c>
      <c r="Y1660" s="263"/>
      <c r="Z1660" s="263"/>
      <c r="AB1660" s="265" t="str">
        <f t="shared" ref="AB1660:AB1691" si="208">B1660&amp;C1660</f>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06"/>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07"/>
        <v>0</v>
      </c>
      <c r="Y1661" s="263"/>
      <c r="Z1661" s="263"/>
      <c r="AB1661" s="265" t="str">
        <f t="shared" si="208"/>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06"/>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07"/>
        <v>0</v>
      </c>
      <c r="Y1662" s="263"/>
      <c r="Z1662" s="263"/>
      <c r="AB1662" s="265" t="str">
        <f t="shared" si="208"/>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06"/>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07"/>
        <v>0</v>
      </c>
      <c r="Y1663" s="263"/>
      <c r="Z1663" s="263"/>
      <c r="AB1663" s="265" t="str">
        <f t="shared" si="208"/>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06"/>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07"/>
        <v>0</v>
      </c>
      <c r="Y1664" s="263"/>
      <c r="Z1664" s="263"/>
      <c r="AB1664" s="265" t="str">
        <f t="shared" si="208"/>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06"/>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07"/>
        <v>0</v>
      </c>
      <c r="Y1665" s="263"/>
      <c r="Z1665" s="263"/>
      <c r="AB1665" s="265" t="str">
        <f t="shared" si="208"/>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06"/>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07"/>
        <v>0</v>
      </c>
      <c r="Y1666" s="263"/>
      <c r="Z1666" s="263"/>
      <c r="AB1666" s="265" t="str">
        <f t="shared" si="208"/>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06"/>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07"/>
        <v>0</v>
      </c>
      <c r="Y1667" s="263"/>
      <c r="Z1667" s="263"/>
      <c r="AB1667" s="265" t="str">
        <f t="shared" si="208"/>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06"/>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07"/>
        <v>0</v>
      </c>
      <c r="Y1668" s="263"/>
      <c r="Z1668" s="263"/>
      <c r="AB1668" s="265" t="str">
        <f t="shared" si="208"/>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06"/>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07"/>
        <v>0</v>
      </c>
      <c r="Y1669" s="263"/>
      <c r="Z1669" s="263"/>
      <c r="AB1669" s="265" t="str">
        <f t="shared" si="208"/>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06"/>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07"/>
        <v>0</v>
      </c>
      <c r="Y1670" s="263"/>
      <c r="Z1670" s="263"/>
      <c r="AB1670" s="265" t="str">
        <f t="shared" si="208"/>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06"/>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07"/>
        <v>0</v>
      </c>
      <c r="Y1671" s="263"/>
      <c r="Z1671" s="263"/>
      <c r="AB1671" s="265" t="str">
        <f t="shared" si="208"/>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06"/>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07"/>
        <v>0</v>
      </c>
      <c r="Y1672" s="263"/>
      <c r="Z1672" s="263"/>
      <c r="AB1672" s="265" t="str">
        <f t="shared" si="208"/>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06"/>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07"/>
        <v>0</v>
      </c>
      <c r="Y1673" s="263"/>
      <c r="Z1673" s="263"/>
      <c r="AB1673" s="265" t="str">
        <f t="shared" si="208"/>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06"/>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07"/>
        <v>0</v>
      </c>
      <c r="Y1674" s="263"/>
      <c r="Z1674" s="263"/>
      <c r="AB1674" s="265" t="str">
        <f t="shared" si="208"/>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06"/>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07"/>
        <v>0</v>
      </c>
      <c r="Y1675" s="263"/>
      <c r="Z1675" s="263"/>
      <c r="AB1675" s="265" t="str">
        <f t="shared" si="208"/>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06"/>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07"/>
        <v>0</v>
      </c>
      <c r="Y1676" s="263"/>
      <c r="Z1676" s="263"/>
      <c r="AB1676" s="265" t="str">
        <f t="shared" si="208"/>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06"/>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07"/>
        <v>0</v>
      </c>
      <c r="Y1677" s="263"/>
      <c r="Z1677" s="263"/>
      <c r="AB1677" s="265" t="str">
        <f t="shared" si="208"/>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06"/>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07"/>
        <v>0</v>
      </c>
      <c r="Y1678" s="263"/>
      <c r="Z1678" s="263"/>
      <c r="AB1678" s="265" t="str">
        <f t="shared" si="208"/>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06"/>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07"/>
        <v>0</v>
      </c>
      <c r="Y1679" s="263"/>
      <c r="Z1679" s="263"/>
      <c r="AB1679" s="265" t="str">
        <f t="shared" si="208"/>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06"/>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07"/>
        <v>0</v>
      </c>
      <c r="Y1680" s="263"/>
      <c r="Z1680" s="263"/>
      <c r="AB1680" s="265" t="str">
        <f t="shared" si="208"/>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06"/>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07"/>
        <v>0</v>
      </c>
      <c r="Y1681" s="263"/>
      <c r="Z1681" s="263"/>
      <c r="AB1681" s="265" t="str">
        <f t="shared" si="208"/>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06"/>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07"/>
        <v>0</v>
      </c>
      <c r="Y1682" s="263"/>
      <c r="Z1682" s="263"/>
      <c r="AB1682" s="265" t="str">
        <f t="shared" si="208"/>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06"/>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07"/>
        <v>0</v>
      </c>
      <c r="Y1683" s="263"/>
      <c r="Z1683" s="263"/>
      <c r="AB1683" s="265" t="str">
        <f t="shared" si="208"/>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06"/>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07"/>
        <v>0</v>
      </c>
      <c r="Y1684" s="263"/>
      <c r="Z1684" s="263"/>
      <c r="AB1684" s="265" t="str">
        <f t="shared" si="208"/>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06"/>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07"/>
        <v>0</v>
      </c>
      <c r="Y1685" s="263"/>
      <c r="Z1685" s="263"/>
      <c r="AB1685" s="265" t="str">
        <f t="shared" si="208"/>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06"/>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07"/>
        <v>0</v>
      </c>
      <c r="Y1686" s="263"/>
      <c r="Z1686" s="263"/>
      <c r="AB1686" s="265" t="str">
        <f t="shared" si="208"/>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06"/>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07"/>
        <v>0</v>
      </c>
      <c r="Y1687" s="263"/>
      <c r="Z1687" s="263"/>
      <c r="AB1687" s="265" t="str">
        <f t="shared" si="208"/>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06"/>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07"/>
        <v>0</v>
      </c>
      <c r="Y1688" s="263"/>
      <c r="Z1688" s="263"/>
      <c r="AB1688" s="265" t="str">
        <f t="shared" si="208"/>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06"/>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07"/>
        <v>0</v>
      </c>
      <c r="Y1689" s="263"/>
      <c r="Z1689" s="263"/>
      <c r="AB1689" s="265" t="str">
        <f t="shared" si="208"/>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06"/>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07"/>
        <v>0</v>
      </c>
      <c r="Y1690" s="263"/>
      <c r="Z1690" s="263"/>
      <c r="AB1690" s="265" t="str">
        <f t="shared" si="208"/>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06"/>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07"/>
        <v>0</v>
      </c>
      <c r="Y1691" s="263"/>
      <c r="Z1691" s="263"/>
      <c r="AB1691" s="265" t="str">
        <f t="shared" si="208"/>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09">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10">IF(AND(C1692="Smelter not listed",OR(LEN(D1692)=0,LEN(E1692)=0)),1,0)</f>
        <v>0</v>
      </c>
      <c r="Y1692" s="263"/>
      <c r="Z1692" s="263"/>
      <c r="AB1692" s="265" t="str">
        <f t="shared" ref="AB1692:AB1722" si="211">B1692&amp;C1692</f>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09"/>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10"/>
        <v>0</v>
      </c>
      <c r="Y1693" s="263"/>
      <c r="Z1693" s="263"/>
      <c r="AB1693" s="265" t="str">
        <f t="shared" si="211"/>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09"/>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10"/>
        <v>0</v>
      </c>
      <c r="Y1694" s="263"/>
      <c r="Z1694" s="263"/>
      <c r="AB1694" s="265" t="str">
        <f t="shared" si="211"/>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09"/>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10"/>
        <v>0</v>
      </c>
      <c r="Y1695" s="263"/>
      <c r="Z1695" s="263"/>
      <c r="AB1695" s="265" t="str">
        <f t="shared" si="211"/>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09"/>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10"/>
        <v>0</v>
      </c>
      <c r="Y1696" s="263"/>
      <c r="Z1696" s="263"/>
      <c r="AB1696" s="265" t="str">
        <f t="shared" si="211"/>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09"/>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10"/>
        <v>0</v>
      </c>
      <c r="Y1697" s="263"/>
      <c r="Z1697" s="263"/>
      <c r="AB1697" s="265" t="str">
        <f t="shared" si="211"/>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09"/>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10"/>
        <v>0</v>
      </c>
      <c r="Y1698" s="263"/>
      <c r="Z1698" s="263"/>
      <c r="AB1698" s="265" t="str">
        <f t="shared" si="211"/>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09"/>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10"/>
        <v>0</v>
      </c>
      <c r="Y1699" s="263"/>
      <c r="Z1699" s="263"/>
      <c r="AB1699" s="265" t="str">
        <f t="shared" si="211"/>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09"/>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10"/>
        <v>0</v>
      </c>
      <c r="Y1700" s="263"/>
      <c r="Z1700" s="263"/>
      <c r="AB1700" s="265" t="str">
        <f t="shared" si="211"/>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09"/>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10"/>
        <v>0</v>
      </c>
      <c r="Y1701" s="263"/>
      <c r="Z1701" s="263"/>
      <c r="AB1701" s="265" t="str">
        <f t="shared" si="211"/>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09"/>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10"/>
        <v>0</v>
      </c>
      <c r="Y1702" s="263"/>
      <c r="Z1702" s="263"/>
      <c r="AB1702" s="265" t="str">
        <f t="shared" si="211"/>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09"/>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10"/>
        <v>0</v>
      </c>
      <c r="Y1703" s="263"/>
      <c r="Z1703" s="263"/>
      <c r="AB1703" s="265" t="str">
        <f t="shared" si="211"/>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09"/>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10"/>
        <v>0</v>
      </c>
      <c r="Y1704" s="263"/>
      <c r="Z1704" s="263"/>
      <c r="AB1704" s="265" t="str">
        <f t="shared" si="211"/>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09"/>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10"/>
        <v>0</v>
      </c>
      <c r="Y1705" s="263"/>
      <c r="Z1705" s="263"/>
      <c r="AB1705" s="265" t="str">
        <f t="shared" si="211"/>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09"/>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10"/>
        <v>0</v>
      </c>
      <c r="Y1706" s="263"/>
      <c r="Z1706" s="263"/>
      <c r="AB1706" s="265" t="str">
        <f t="shared" si="211"/>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09"/>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10"/>
        <v>0</v>
      </c>
      <c r="Y1707" s="263"/>
      <c r="Z1707" s="263"/>
      <c r="AB1707" s="265" t="str">
        <f t="shared" si="211"/>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09"/>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10"/>
        <v>0</v>
      </c>
      <c r="Y1708" s="263"/>
      <c r="Z1708" s="263"/>
      <c r="AB1708" s="265" t="str">
        <f t="shared" si="211"/>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09"/>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10"/>
        <v>0</v>
      </c>
      <c r="Y1709" s="263"/>
      <c r="Z1709" s="263"/>
      <c r="AB1709" s="265" t="str">
        <f t="shared" si="211"/>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09"/>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10"/>
        <v>0</v>
      </c>
      <c r="Y1710" s="263"/>
      <c r="Z1710" s="263"/>
      <c r="AB1710" s="265" t="str">
        <f t="shared" si="211"/>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09"/>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10"/>
        <v>0</v>
      </c>
      <c r="Y1711" s="263"/>
      <c r="Z1711" s="263"/>
      <c r="AB1711" s="265" t="str">
        <f t="shared" si="211"/>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09"/>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10"/>
        <v>0</v>
      </c>
      <c r="Y1712" s="263"/>
      <c r="Z1712" s="263"/>
      <c r="AB1712" s="265" t="str">
        <f t="shared" si="211"/>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09"/>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10"/>
        <v>0</v>
      </c>
      <c r="Y1713" s="263"/>
      <c r="Z1713" s="263"/>
      <c r="AB1713" s="265" t="str">
        <f t="shared" si="211"/>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09"/>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10"/>
        <v>0</v>
      </c>
      <c r="Y1714" s="263"/>
      <c r="Z1714" s="263"/>
      <c r="AB1714" s="265" t="str">
        <f t="shared" si="211"/>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09"/>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10"/>
        <v>0</v>
      </c>
      <c r="Y1715" s="263"/>
      <c r="Z1715" s="263"/>
      <c r="AB1715" s="265" t="str">
        <f t="shared" si="211"/>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09"/>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10"/>
        <v>0</v>
      </c>
      <c r="Y1716" s="263"/>
      <c r="Z1716" s="263"/>
      <c r="AB1716" s="265" t="str">
        <f t="shared" si="211"/>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09"/>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10"/>
        <v>0</v>
      </c>
      <c r="Y1717" s="263"/>
      <c r="Z1717" s="263"/>
      <c r="AB1717" s="265" t="str">
        <f t="shared" si="211"/>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09"/>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10"/>
        <v>0</v>
      </c>
      <c r="Y1718" s="263"/>
      <c r="Z1718" s="263"/>
      <c r="AB1718" s="265" t="str">
        <f t="shared" si="211"/>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09"/>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10"/>
        <v>0</v>
      </c>
      <c r="Y1719" s="263"/>
      <c r="Z1719" s="263"/>
      <c r="AB1719" s="265" t="str">
        <f t="shared" si="211"/>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09"/>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10"/>
        <v>0</v>
      </c>
      <c r="Y1720" s="263"/>
      <c r="Z1720" s="263"/>
      <c r="AB1720" s="265" t="str">
        <f t="shared" si="211"/>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09"/>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10"/>
        <v>0</v>
      </c>
      <c r="Y1721" s="263"/>
      <c r="Z1721" s="263"/>
      <c r="AB1721" s="265" t="str">
        <f t="shared" si="211"/>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09"/>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10"/>
        <v>0</v>
      </c>
      <c r="Y1722" s="263"/>
      <c r="Z1722" s="263"/>
      <c r="AB1722" s="265" t="str">
        <f t="shared" si="211"/>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12">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13">IF(AND(C1723="Smelter not listed",OR(LEN(D1723)=0,LEN(E1723)=0)),1,0)</f>
        <v>0</v>
      </c>
      <c r="Y1723" s="263"/>
      <c r="Z1723" s="263"/>
      <c r="AB1723" s="265" t="str">
        <f t="shared" ref="AB1723" si="214">B1723&amp;C1723</f>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15">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16">IF(AND(C1724="Smelter not listed",OR(LEN(D1724)=0,LEN(E1724)=0)),1,0)</f>
        <v>0</v>
      </c>
      <c r="Y1724" s="263"/>
      <c r="Z1724" s="263"/>
      <c r="AB1724" s="265" t="str">
        <f t="shared" ref="AB1724:AB1755" si="217">B1724&amp;C1724</f>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15"/>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16"/>
        <v>0</v>
      </c>
      <c r="Y1725" s="263"/>
      <c r="Z1725" s="263"/>
      <c r="AB1725" s="265" t="str">
        <f t="shared" si="217"/>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15"/>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16"/>
        <v>0</v>
      </c>
      <c r="Y1726" s="263"/>
      <c r="Z1726" s="263"/>
      <c r="AB1726" s="265" t="str">
        <f t="shared" si="217"/>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15"/>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16"/>
        <v>0</v>
      </c>
      <c r="Y1727" s="263"/>
      <c r="Z1727" s="263"/>
      <c r="AB1727" s="265" t="str">
        <f t="shared" si="217"/>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15"/>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16"/>
        <v>0</v>
      </c>
      <c r="Y1728" s="263"/>
      <c r="Z1728" s="263"/>
      <c r="AB1728" s="265" t="str">
        <f t="shared" si="217"/>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15"/>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16"/>
        <v>0</v>
      </c>
      <c r="Y1729" s="263"/>
      <c r="Z1729" s="263"/>
      <c r="AB1729" s="265" t="str">
        <f t="shared" si="217"/>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15"/>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16"/>
        <v>0</v>
      </c>
      <c r="Y1730" s="263"/>
      <c r="Z1730" s="263"/>
      <c r="AB1730" s="265" t="str">
        <f t="shared" si="217"/>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15"/>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16"/>
        <v>0</v>
      </c>
      <c r="Y1731" s="263"/>
      <c r="Z1731" s="263"/>
      <c r="AB1731" s="265" t="str">
        <f t="shared" si="217"/>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15"/>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16"/>
        <v>0</v>
      </c>
      <c r="Y1732" s="263"/>
      <c r="Z1732" s="263"/>
      <c r="AB1732" s="265" t="str">
        <f t="shared" si="217"/>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15"/>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16"/>
        <v>0</v>
      </c>
      <c r="Y1733" s="263"/>
      <c r="Z1733" s="263"/>
      <c r="AB1733" s="265" t="str">
        <f t="shared" si="217"/>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15"/>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16"/>
        <v>0</v>
      </c>
      <c r="Y1734" s="263"/>
      <c r="Z1734" s="263"/>
      <c r="AB1734" s="265" t="str">
        <f t="shared" si="217"/>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15"/>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16"/>
        <v>0</v>
      </c>
      <c r="Y1735" s="263"/>
      <c r="Z1735" s="263"/>
      <c r="AB1735" s="265" t="str">
        <f t="shared" si="217"/>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15"/>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16"/>
        <v>0</v>
      </c>
      <c r="Y1736" s="263"/>
      <c r="Z1736" s="263"/>
      <c r="AB1736" s="265" t="str">
        <f t="shared" si="217"/>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15"/>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16"/>
        <v>0</v>
      </c>
      <c r="Y1737" s="263"/>
      <c r="Z1737" s="263"/>
      <c r="AB1737" s="265" t="str">
        <f t="shared" si="217"/>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15"/>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16"/>
        <v>0</v>
      </c>
      <c r="Y1738" s="263"/>
      <c r="Z1738" s="263"/>
      <c r="AB1738" s="265" t="str">
        <f t="shared" si="217"/>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15"/>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16"/>
        <v>0</v>
      </c>
      <c r="Y1739" s="263"/>
      <c r="Z1739" s="263"/>
      <c r="AB1739" s="265" t="str">
        <f t="shared" si="217"/>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15"/>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16"/>
        <v>0</v>
      </c>
      <c r="Y1740" s="263"/>
      <c r="Z1740" s="263"/>
      <c r="AB1740" s="265" t="str">
        <f t="shared" si="217"/>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15"/>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16"/>
        <v>0</v>
      </c>
      <c r="Y1741" s="263"/>
      <c r="Z1741" s="263"/>
      <c r="AB1741" s="265" t="str">
        <f t="shared" si="217"/>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15"/>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16"/>
        <v>0</v>
      </c>
      <c r="Y1742" s="263"/>
      <c r="Z1742" s="263"/>
      <c r="AB1742" s="265" t="str">
        <f t="shared" si="217"/>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15"/>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16"/>
        <v>0</v>
      </c>
      <c r="Y1743" s="263"/>
      <c r="Z1743" s="263"/>
      <c r="AB1743" s="265" t="str">
        <f t="shared" si="217"/>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15"/>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16"/>
        <v>0</v>
      </c>
      <c r="Y1744" s="263"/>
      <c r="Z1744" s="263"/>
      <c r="AB1744" s="265" t="str">
        <f t="shared" si="217"/>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15"/>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16"/>
        <v>0</v>
      </c>
      <c r="Y1745" s="263"/>
      <c r="Z1745" s="263"/>
      <c r="AB1745" s="265" t="str">
        <f t="shared" si="217"/>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15"/>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16"/>
        <v>0</v>
      </c>
      <c r="Y1746" s="263"/>
      <c r="Z1746" s="263"/>
      <c r="AB1746" s="265" t="str">
        <f t="shared" si="217"/>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15"/>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16"/>
        <v>0</v>
      </c>
      <c r="Y1747" s="263"/>
      <c r="Z1747" s="263"/>
      <c r="AB1747" s="265" t="str">
        <f t="shared" si="217"/>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15"/>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16"/>
        <v>0</v>
      </c>
      <c r="Y1748" s="263"/>
      <c r="Z1748" s="263"/>
      <c r="AB1748" s="265" t="str">
        <f t="shared" si="217"/>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15"/>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16"/>
        <v>0</v>
      </c>
      <c r="Y1749" s="263"/>
      <c r="Z1749" s="263"/>
      <c r="AB1749" s="265" t="str">
        <f t="shared" si="217"/>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15"/>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16"/>
        <v>0</v>
      </c>
      <c r="Y1750" s="263"/>
      <c r="Z1750" s="263"/>
      <c r="AB1750" s="265" t="str">
        <f t="shared" si="217"/>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15"/>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16"/>
        <v>0</v>
      </c>
      <c r="Y1751" s="263"/>
      <c r="Z1751" s="263"/>
      <c r="AB1751" s="265" t="str">
        <f t="shared" si="217"/>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15"/>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16"/>
        <v>0</v>
      </c>
      <c r="Y1752" s="263"/>
      <c r="Z1752" s="263"/>
      <c r="AB1752" s="265" t="str">
        <f t="shared" si="217"/>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15"/>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16"/>
        <v>0</v>
      </c>
      <c r="Y1753" s="263"/>
      <c r="Z1753" s="263"/>
      <c r="AB1753" s="265" t="str">
        <f t="shared" si="217"/>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15"/>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16"/>
        <v>0</v>
      </c>
      <c r="Y1754" s="263"/>
      <c r="Z1754" s="263"/>
      <c r="AB1754" s="265" t="str">
        <f t="shared" si="217"/>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15"/>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16"/>
        <v>0</v>
      </c>
      <c r="Y1755" s="263"/>
      <c r="Z1755" s="263"/>
      <c r="AB1755" s="265" t="str">
        <f t="shared" si="217"/>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18">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19">IF(AND(C1756="Smelter not listed",OR(LEN(D1756)=0,LEN(E1756)=0)),1,0)</f>
        <v>0</v>
      </c>
      <c r="Y1756" s="263"/>
      <c r="Z1756" s="263"/>
      <c r="AB1756" s="265" t="str">
        <f t="shared" ref="AB1756:AB1786" si="220">B1756&amp;C1756</f>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18"/>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19"/>
        <v>0</v>
      </c>
      <c r="Y1757" s="263"/>
      <c r="Z1757" s="263"/>
      <c r="AB1757" s="265" t="str">
        <f t="shared" si="220"/>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18"/>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19"/>
        <v>0</v>
      </c>
      <c r="Y1758" s="263"/>
      <c r="Z1758" s="263"/>
      <c r="AB1758" s="265" t="str">
        <f t="shared" si="220"/>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18"/>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19"/>
        <v>0</v>
      </c>
      <c r="Y1759" s="263"/>
      <c r="Z1759" s="263"/>
      <c r="AB1759" s="265" t="str">
        <f t="shared" si="220"/>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18"/>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19"/>
        <v>0</v>
      </c>
      <c r="Y1760" s="263"/>
      <c r="Z1760" s="263"/>
      <c r="AB1760" s="265" t="str">
        <f t="shared" si="220"/>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18"/>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19"/>
        <v>0</v>
      </c>
      <c r="Y1761" s="263"/>
      <c r="Z1761" s="263"/>
      <c r="AB1761" s="265" t="str">
        <f t="shared" si="220"/>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18"/>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19"/>
        <v>0</v>
      </c>
      <c r="Y1762" s="263"/>
      <c r="Z1762" s="263"/>
      <c r="AB1762" s="265" t="str">
        <f t="shared" si="220"/>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18"/>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19"/>
        <v>0</v>
      </c>
      <c r="Y1763" s="263"/>
      <c r="Z1763" s="263"/>
      <c r="AB1763" s="265" t="str">
        <f t="shared" si="220"/>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18"/>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19"/>
        <v>0</v>
      </c>
      <c r="Y1764" s="263"/>
      <c r="Z1764" s="263"/>
      <c r="AB1764" s="265" t="str">
        <f t="shared" si="220"/>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18"/>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19"/>
        <v>0</v>
      </c>
      <c r="Y1765" s="263"/>
      <c r="Z1765" s="263"/>
      <c r="AB1765" s="265" t="str">
        <f t="shared" si="220"/>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18"/>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19"/>
        <v>0</v>
      </c>
      <c r="Y1766" s="263"/>
      <c r="Z1766" s="263"/>
      <c r="AB1766" s="265" t="str">
        <f t="shared" si="220"/>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18"/>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19"/>
        <v>0</v>
      </c>
      <c r="Y1767" s="263"/>
      <c r="Z1767" s="263"/>
      <c r="AB1767" s="265" t="str">
        <f t="shared" si="220"/>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18"/>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19"/>
        <v>0</v>
      </c>
      <c r="Y1768" s="263"/>
      <c r="Z1768" s="263"/>
      <c r="AB1768" s="265" t="str">
        <f t="shared" si="220"/>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18"/>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19"/>
        <v>0</v>
      </c>
      <c r="Y1769" s="263"/>
      <c r="Z1769" s="263"/>
      <c r="AB1769" s="265" t="str">
        <f t="shared" si="220"/>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18"/>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19"/>
        <v>0</v>
      </c>
      <c r="Y1770" s="263"/>
      <c r="Z1770" s="263"/>
      <c r="AB1770" s="265" t="str">
        <f t="shared" si="220"/>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18"/>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19"/>
        <v>0</v>
      </c>
      <c r="Y1771" s="263"/>
      <c r="Z1771" s="263"/>
      <c r="AB1771" s="265" t="str">
        <f t="shared" si="220"/>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18"/>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19"/>
        <v>0</v>
      </c>
      <c r="Y1772" s="263"/>
      <c r="Z1772" s="263"/>
      <c r="AB1772" s="265" t="str">
        <f t="shared" si="220"/>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18"/>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19"/>
        <v>0</v>
      </c>
      <c r="Y1773" s="263"/>
      <c r="Z1773" s="263"/>
      <c r="AB1773" s="265" t="str">
        <f t="shared" si="220"/>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18"/>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19"/>
        <v>0</v>
      </c>
      <c r="Y1774" s="263"/>
      <c r="Z1774" s="263"/>
      <c r="AB1774" s="265" t="str">
        <f t="shared" si="220"/>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18"/>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19"/>
        <v>0</v>
      </c>
      <c r="Y1775" s="263"/>
      <c r="Z1775" s="263"/>
      <c r="AB1775" s="265" t="str">
        <f t="shared" si="220"/>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18"/>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19"/>
        <v>0</v>
      </c>
      <c r="Y1776" s="263"/>
      <c r="Z1776" s="263"/>
      <c r="AB1776" s="265" t="str">
        <f t="shared" si="220"/>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18"/>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19"/>
        <v>0</v>
      </c>
      <c r="Y1777" s="263"/>
      <c r="Z1777" s="263"/>
      <c r="AB1777" s="265" t="str">
        <f t="shared" si="220"/>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18"/>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19"/>
        <v>0</v>
      </c>
      <c r="Y1778" s="263"/>
      <c r="Z1778" s="263"/>
      <c r="AB1778" s="265" t="str">
        <f t="shared" si="220"/>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18"/>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19"/>
        <v>0</v>
      </c>
      <c r="Y1779" s="263"/>
      <c r="Z1779" s="263"/>
      <c r="AB1779" s="265" t="str">
        <f t="shared" si="220"/>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18"/>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19"/>
        <v>0</v>
      </c>
      <c r="Y1780" s="263"/>
      <c r="Z1780" s="263"/>
      <c r="AB1780" s="265" t="str">
        <f t="shared" si="220"/>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18"/>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19"/>
        <v>0</v>
      </c>
      <c r="Y1781" s="263"/>
      <c r="Z1781" s="263"/>
      <c r="AB1781" s="265" t="str">
        <f t="shared" si="220"/>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18"/>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19"/>
        <v>0</v>
      </c>
      <c r="Y1782" s="263"/>
      <c r="Z1782" s="263"/>
      <c r="AB1782" s="265" t="str">
        <f t="shared" si="220"/>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18"/>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19"/>
        <v>0</v>
      </c>
      <c r="Y1783" s="263"/>
      <c r="Z1783" s="263"/>
      <c r="AB1783" s="265" t="str">
        <f t="shared" si="220"/>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18"/>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19"/>
        <v>0</v>
      </c>
      <c r="Y1784" s="263"/>
      <c r="Z1784" s="263"/>
      <c r="AB1784" s="265" t="str">
        <f t="shared" si="220"/>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18"/>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19"/>
        <v>0</v>
      </c>
      <c r="Y1785" s="263"/>
      <c r="Z1785" s="263"/>
      <c r="AB1785" s="265" t="str">
        <f t="shared" si="220"/>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18"/>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19"/>
        <v>0</v>
      </c>
      <c r="Y1786" s="263"/>
      <c r="Z1786" s="263"/>
      <c r="AB1786" s="265" t="str">
        <f t="shared" si="220"/>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21">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22">IF(AND(C1787="Smelter not listed",OR(LEN(D1787)=0,LEN(E1787)=0)),1,0)</f>
        <v>0</v>
      </c>
      <c r="Y1787" s="263"/>
      <c r="Z1787" s="263"/>
      <c r="AB1787" s="265" t="str">
        <f t="shared" ref="AB1787" si="223">B1787&amp;C1787</f>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24">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25">IF(AND(C1788="Smelter not listed",OR(LEN(D1788)=0,LEN(E1788)=0)),1,0)</f>
        <v>0</v>
      </c>
      <c r="Y1788" s="263"/>
      <c r="Z1788" s="263"/>
      <c r="AB1788" s="265" t="str">
        <f t="shared" ref="AB1788:AB1819" si="226">B1788&amp;C1788</f>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24"/>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25"/>
        <v>0</v>
      </c>
      <c r="Y1789" s="263"/>
      <c r="Z1789" s="263"/>
      <c r="AB1789" s="265" t="str">
        <f t="shared" si="226"/>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24"/>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25"/>
        <v>0</v>
      </c>
      <c r="Y1790" s="263"/>
      <c r="Z1790" s="263"/>
      <c r="AB1790" s="265" t="str">
        <f t="shared" si="226"/>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24"/>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25"/>
        <v>0</v>
      </c>
      <c r="Y1791" s="263"/>
      <c r="Z1791" s="263"/>
      <c r="AB1791" s="265" t="str">
        <f t="shared" si="226"/>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24"/>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25"/>
        <v>0</v>
      </c>
      <c r="Y1792" s="263"/>
      <c r="Z1792" s="263"/>
      <c r="AB1792" s="265" t="str">
        <f t="shared" si="226"/>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24"/>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25"/>
        <v>0</v>
      </c>
      <c r="Y1793" s="263"/>
      <c r="Z1793" s="263"/>
      <c r="AB1793" s="265" t="str">
        <f t="shared" si="226"/>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24"/>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25"/>
        <v>0</v>
      </c>
      <c r="Y1794" s="263"/>
      <c r="Z1794" s="263"/>
      <c r="AB1794" s="265" t="str">
        <f t="shared" si="226"/>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24"/>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25"/>
        <v>0</v>
      </c>
      <c r="Y1795" s="263"/>
      <c r="Z1795" s="263"/>
      <c r="AB1795" s="265" t="str">
        <f t="shared" si="226"/>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24"/>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25"/>
        <v>0</v>
      </c>
      <c r="Y1796" s="263"/>
      <c r="Z1796" s="263"/>
      <c r="AB1796" s="265" t="str">
        <f t="shared" si="226"/>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24"/>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25"/>
        <v>0</v>
      </c>
      <c r="Y1797" s="263"/>
      <c r="Z1797" s="263"/>
      <c r="AB1797" s="265" t="str">
        <f t="shared" si="226"/>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24"/>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25"/>
        <v>0</v>
      </c>
      <c r="Y1798" s="263"/>
      <c r="Z1798" s="263"/>
      <c r="AB1798" s="265" t="str">
        <f t="shared" si="226"/>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24"/>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25"/>
        <v>0</v>
      </c>
      <c r="Y1799" s="263"/>
      <c r="Z1799" s="263"/>
      <c r="AB1799" s="265" t="str">
        <f t="shared" si="226"/>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24"/>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25"/>
        <v>0</v>
      </c>
      <c r="Y1800" s="263"/>
      <c r="Z1800" s="263"/>
      <c r="AB1800" s="265" t="str">
        <f t="shared" si="226"/>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24"/>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25"/>
        <v>0</v>
      </c>
      <c r="Y1801" s="263"/>
      <c r="Z1801" s="263"/>
      <c r="AB1801" s="265" t="str">
        <f t="shared" si="226"/>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24"/>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25"/>
        <v>0</v>
      </c>
      <c r="Y1802" s="263"/>
      <c r="Z1802" s="263"/>
      <c r="AB1802" s="265" t="str">
        <f t="shared" si="226"/>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24"/>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25"/>
        <v>0</v>
      </c>
      <c r="Y1803" s="263"/>
      <c r="Z1803" s="263"/>
      <c r="AB1803" s="265" t="str">
        <f t="shared" si="226"/>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24"/>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25"/>
        <v>0</v>
      </c>
      <c r="Y1804" s="263"/>
      <c r="Z1804" s="263"/>
      <c r="AB1804" s="265" t="str">
        <f t="shared" si="226"/>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24"/>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25"/>
        <v>0</v>
      </c>
      <c r="Y1805" s="263"/>
      <c r="Z1805" s="263"/>
      <c r="AB1805" s="265" t="str">
        <f t="shared" si="226"/>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24"/>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25"/>
        <v>0</v>
      </c>
      <c r="Y1806" s="263"/>
      <c r="Z1806" s="263"/>
      <c r="AB1806" s="265" t="str">
        <f t="shared" si="226"/>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24"/>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25"/>
        <v>0</v>
      </c>
      <c r="Y1807" s="263"/>
      <c r="Z1807" s="263"/>
      <c r="AB1807" s="265" t="str">
        <f t="shared" si="226"/>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24"/>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25"/>
        <v>0</v>
      </c>
      <c r="Y1808" s="263"/>
      <c r="Z1808" s="263"/>
      <c r="AB1808" s="265" t="str">
        <f t="shared" si="226"/>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24"/>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25"/>
        <v>0</v>
      </c>
      <c r="Y1809" s="263"/>
      <c r="Z1809" s="263"/>
      <c r="AB1809" s="265" t="str">
        <f t="shared" si="226"/>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24"/>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25"/>
        <v>0</v>
      </c>
      <c r="Y1810" s="263"/>
      <c r="Z1810" s="263"/>
      <c r="AB1810" s="265" t="str">
        <f t="shared" si="226"/>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24"/>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25"/>
        <v>0</v>
      </c>
      <c r="Y1811" s="263"/>
      <c r="Z1811" s="263"/>
      <c r="AB1811" s="265" t="str">
        <f t="shared" si="226"/>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24"/>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25"/>
        <v>0</v>
      </c>
      <c r="Y1812" s="263"/>
      <c r="Z1812" s="263"/>
      <c r="AB1812" s="265" t="str">
        <f t="shared" si="226"/>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24"/>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25"/>
        <v>0</v>
      </c>
      <c r="Y1813" s="263"/>
      <c r="Z1813" s="263"/>
      <c r="AB1813" s="265" t="str">
        <f t="shared" si="226"/>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24"/>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25"/>
        <v>0</v>
      </c>
      <c r="Y1814" s="263"/>
      <c r="Z1814" s="263"/>
      <c r="AB1814" s="265" t="str">
        <f t="shared" si="226"/>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24"/>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25"/>
        <v>0</v>
      </c>
      <c r="Y1815" s="263"/>
      <c r="Z1815" s="263"/>
      <c r="AB1815" s="265" t="str">
        <f t="shared" si="226"/>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24"/>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25"/>
        <v>0</v>
      </c>
      <c r="Y1816" s="263"/>
      <c r="Z1816" s="263"/>
      <c r="AB1816" s="265" t="str">
        <f t="shared" si="226"/>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24"/>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25"/>
        <v>0</v>
      </c>
      <c r="Y1817" s="263"/>
      <c r="Z1817" s="263"/>
      <c r="AB1817" s="265" t="str">
        <f t="shared" si="226"/>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24"/>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25"/>
        <v>0</v>
      </c>
      <c r="Y1818" s="263"/>
      <c r="Z1818" s="263"/>
      <c r="AB1818" s="265" t="str">
        <f t="shared" si="226"/>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24"/>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25"/>
        <v>0</v>
      </c>
      <c r="Y1819" s="263"/>
      <c r="Z1819" s="263"/>
      <c r="AB1819" s="265" t="str">
        <f t="shared" si="226"/>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27">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28">IF(AND(C1820="Smelter not listed",OR(LEN(D1820)=0,LEN(E1820)=0)),1,0)</f>
        <v>0</v>
      </c>
      <c r="Y1820" s="263"/>
      <c r="Z1820" s="263"/>
      <c r="AB1820" s="265" t="str">
        <f t="shared" ref="AB1820:AB1850" si="229">B1820&amp;C1820</f>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27"/>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28"/>
        <v>0</v>
      </c>
      <c r="Y1821" s="263"/>
      <c r="Z1821" s="263"/>
      <c r="AB1821" s="265" t="str">
        <f t="shared" si="229"/>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27"/>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28"/>
        <v>0</v>
      </c>
      <c r="Y1822" s="263"/>
      <c r="Z1822" s="263"/>
      <c r="AB1822" s="265" t="str">
        <f t="shared" si="229"/>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27"/>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28"/>
        <v>0</v>
      </c>
      <c r="Y1823" s="263"/>
      <c r="Z1823" s="263"/>
      <c r="AB1823" s="265" t="str">
        <f t="shared" si="229"/>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27"/>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28"/>
        <v>0</v>
      </c>
      <c r="Y1824" s="263"/>
      <c r="Z1824" s="263"/>
      <c r="AB1824" s="265" t="str">
        <f t="shared" si="229"/>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27"/>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28"/>
        <v>0</v>
      </c>
      <c r="Y1825" s="263"/>
      <c r="Z1825" s="263"/>
      <c r="AB1825" s="265" t="str">
        <f t="shared" si="229"/>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27"/>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28"/>
        <v>0</v>
      </c>
      <c r="Y1826" s="263"/>
      <c r="Z1826" s="263"/>
      <c r="AB1826" s="265" t="str">
        <f t="shared" si="229"/>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27"/>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28"/>
        <v>0</v>
      </c>
      <c r="Y1827" s="263"/>
      <c r="Z1827" s="263"/>
      <c r="AB1827" s="265" t="str">
        <f t="shared" si="229"/>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27"/>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28"/>
        <v>0</v>
      </c>
      <c r="Y1828" s="263"/>
      <c r="Z1828" s="263"/>
      <c r="AB1828" s="265" t="str">
        <f t="shared" si="229"/>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27"/>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28"/>
        <v>0</v>
      </c>
      <c r="Y1829" s="263"/>
      <c r="Z1829" s="263"/>
      <c r="AB1829" s="265" t="str">
        <f t="shared" si="229"/>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27"/>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28"/>
        <v>0</v>
      </c>
      <c r="Y1830" s="263"/>
      <c r="Z1830" s="263"/>
      <c r="AB1830" s="265" t="str">
        <f t="shared" si="229"/>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27"/>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28"/>
        <v>0</v>
      </c>
      <c r="Y1831" s="263"/>
      <c r="Z1831" s="263"/>
      <c r="AB1831" s="265" t="str">
        <f t="shared" si="229"/>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27"/>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28"/>
        <v>0</v>
      </c>
      <c r="Y1832" s="263"/>
      <c r="Z1832" s="263"/>
      <c r="AB1832" s="265" t="str">
        <f t="shared" si="229"/>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27"/>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28"/>
        <v>0</v>
      </c>
      <c r="Y1833" s="263"/>
      <c r="Z1833" s="263"/>
      <c r="AB1833" s="265" t="str">
        <f t="shared" si="229"/>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27"/>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28"/>
        <v>0</v>
      </c>
      <c r="Y1834" s="263"/>
      <c r="Z1834" s="263"/>
      <c r="AB1834" s="265" t="str">
        <f t="shared" si="229"/>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27"/>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28"/>
        <v>0</v>
      </c>
      <c r="Y1835" s="263"/>
      <c r="Z1835" s="263"/>
      <c r="AB1835" s="265" t="str">
        <f t="shared" si="229"/>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27"/>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28"/>
        <v>0</v>
      </c>
      <c r="Y1836" s="263"/>
      <c r="Z1836" s="263"/>
      <c r="AB1836" s="265" t="str">
        <f t="shared" si="229"/>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27"/>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28"/>
        <v>0</v>
      </c>
      <c r="Y1837" s="263"/>
      <c r="Z1837" s="263"/>
      <c r="AB1837" s="265" t="str">
        <f t="shared" si="229"/>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27"/>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28"/>
        <v>0</v>
      </c>
      <c r="Y1838" s="263"/>
      <c r="Z1838" s="263"/>
      <c r="AB1838" s="265" t="str">
        <f t="shared" si="229"/>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27"/>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28"/>
        <v>0</v>
      </c>
      <c r="Y1839" s="263"/>
      <c r="Z1839" s="263"/>
      <c r="AB1839" s="265" t="str">
        <f t="shared" si="229"/>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27"/>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28"/>
        <v>0</v>
      </c>
      <c r="Y1840" s="263"/>
      <c r="Z1840" s="263"/>
      <c r="AB1840" s="265" t="str">
        <f t="shared" si="229"/>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27"/>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28"/>
        <v>0</v>
      </c>
      <c r="Y1841" s="263"/>
      <c r="Z1841" s="263"/>
      <c r="AB1841" s="265" t="str">
        <f t="shared" si="229"/>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27"/>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28"/>
        <v>0</v>
      </c>
      <c r="Y1842" s="263"/>
      <c r="Z1842" s="263"/>
      <c r="AB1842" s="265" t="str">
        <f t="shared" si="229"/>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27"/>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28"/>
        <v>0</v>
      </c>
      <c r="Y1843" s="263"/>
      <c r="Z1843" s="263"/>
      <c r="AB1843" s="265" t="str">
        <f t="shared" si="229"/>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27"/>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28"/>
        <v>0</v>
      </c>
      <c r="Y1844" s="263"/>
      <c r="Z1844" s="263"/>
      <c r="AB1844" s="265" t="str">
        <f t="shared" si="229"/>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27"/>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28"/>
        <v>0</v>
      </c>
      <c r="Y1845" s="263"/>
      <c r="Z1845" s="263"/>
      <c r="AB1845" s="265" t="str">
        <f t="shared" si="229"/>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27"/>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28"/>
        <v>0</v>
      </c>
      <c r="Y1846" s="263"/>
      <c r="Z1846" s="263"/>
      <c r="AB1846" s="265" t="str">
        <f t="shared" si="229"/>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27"/>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28"/>
        <v>0</v>
      </c>
      <c r="Y1847" s="263"/>
      <c r="Z1847" s="263"/>
      <c r="AB1847" s="265" t="str">
        <f t="shared" si="229"/>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27"/>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28"/>
        <v>0</v>
      </c>
      <c r="Y1848" s="263"/>
      <c r="Z1848" s="263"/>
      <c r="AB1848" s="265" t="str">
        <f t="shared" si="229"/>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27"/>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28"/>
        <v>0</v>
      </c>
      <c r="Y1849" s="263"/>
      <c r="Z1849" s="263"/>
      <c r="AB1849" s="265" t="str">
        <f t="shared" si="229"/>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27"/>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28"/>
        <v>0</v>
      </c>
      <c r="Y1850" s="263"/>
      <c r="Z1850" s="263"/>
      <c r="AB1850" s="265" t="str">
        <f t="shared" si="229"/>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30">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31">IF(AND(C1851="Smelter not listed",OR(LEN(D1851)=0,LEN(E1851)=0)),1,0)</f>
        <v>0</v>
      </c>
      <c r="Y1851" s="263"/>
      <c r="Z1851" s="263"/>
      <c r="AB1851" s="265" t="str">
        <f t="shared" ref="AB1851" si="232">B1851&amp;C1851</f>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33">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34">IF(AND(C1852="Smelter not listed",OR(LEN(D1852)=0,LEN(E1852)=0)),1,0)</f>
        <v>0</v>
      </c>
      <c r="Y1852" s="263"/>
      <c r="Z1852" s="263"/>
      <c r="AB1852" s="265" t="str">
        <f t="shared" ref="AB1852:AB1883" si="235">B1852&amp;C1852</f>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33"/>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34"/>
        <v>0</v>
      </c>
      <c r="Y1853" s="263"/>
      <c r="Z1853" s="263"/>
      <c r="AB1853" s="265" t="str">
        <f t="shared" si="235"/>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33"/>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34"/>
        <v>0</v>
      </c>
      <c r="Y1854" s="263"/>
      <c r="Z1854" s="263"/>
      <c r="AB1854" s="265" t="str">
        <f t="shared" si="235"/>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33"/>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34"/>
        <v>0</v>
      </c>
      <c r="Y1855" s="263"/>
      <c r="Z1855" s="263"/>
      <c r="AB1855" s="265" t="str">
        <f t="shared" si="235"/>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33"/>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34"/>
        <v>0</v>
      </c>
      <c r="Y1856" s="263"/>
      <c r="Z1856" s="263"/>
      <c r="AB1856" s="265" t="str">
        <f t="shared" si="235"/>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33"/>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34"/>
        <v>0</v>
      </c>
      <c r="Y1857" s="263"/>
      <c r="Z1857" s="263"/>
      <c r="AB1857" s="265" t="str">
        <f t="shared" si="235"/>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33"/>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34"/>
        <v>0</v>
      </c>
      <c r="Y1858" s="263"/>
      <c r="Z1858" s="263"/>
      <c r="AB1858" s="265" t="str">
        <f t="shared" si="235"/>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33"/>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34"/>
        <v>0</v>
      </c>
      <c r="Y1859" s="263"/>
      <c r="Z1859" s="263"/>
      <c r="AB1859" s="265" t="str">
        <f t="shared" si="235"/>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33"/>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34"/>
        <v>0</v>
      </c>
      <c r="Y1860" s="263"/>
      <c r="Z1860" s="263"/>
      <c r="AB1860" s="265" t="str">
        <f t="shared" si="235"/>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33"/>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34"/>
        <v>0</v>
      </c>
      <c r="Y1861" s="263"/>
      <c r="Z1861" s="263"/>
      <c r="AB1861" s="265" t="str">
        <f t="shared" si="235"/>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33"/>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34"/>
        <v>0</v>
      </c>
      <c r="Y1862" s="263"/>
      <c r="Z1862" s="263"/>
      <c r="AB1862" s="265" t="str">
        <f t="shared" si="235"/>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33"/>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34"/>
        <v>0</v>
      </c>
      <c r="Y1863" s="263"/>
      <c r="Z1863" s="263"/>
      <c r="AB1863" s="265" t="str">
        <f t="shared" si="235"/>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33"/>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34"/>
        <v>0</v>
      </c>
      <c r="Y1864" s="263"/>
      <c r="Z1864" s="263"/>
      <c r="AB1864" s="265" t="str">
        <f t="shared" si="235"/>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33"/>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34"/>
        <v>0</v>
      </c>
      <c r="Y1865" s="263"/>
      <c r="Z1865" s="263"/>
      <c r="AB1865" s="265" t="str">
        <f t="shared" si="235"/>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33"/>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34"/>
        <v>0</v>
      </c>
      <c r="Y1866" s="263"/>
      <c r="Z1866" s="263"/>
      <c r="AB1866" s="265" t="str">
        <f t="shared" si="235"/>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33"/>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34"/>
        <v>0</v>
      </c>
      <c r="Y1867" s="263"/>
      <c r="Z1867" s="263"/>
      <c r="AB1867" s="265" t="str">
        <f t="shared" si="235"/>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33"/>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34"/>
        <v>0</v>
      </c>
      <c r="Y1868" s="263"/>
      <c r="Z1868" s="263"/>
      <c r="AB1868" s="265" t="str">
        <f t="shared" si="235"/>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33"/>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34"/>
        <v>0</v>
      </c>
      <c r="Y1869" s="263"/>
      <c r="Z1869" s="263"/>
      <c r="AB1869" s="265" t="str">
        <f t="shared" si="235"/>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33"/>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34"/>
        <v>0</v>
      </c>
      <c r="Y1870" s="263"/>
      <c r="Z1870" s="263"/>
      <c r="AB1870" s="265" t="str">
        <f t="shared" si="235"/>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33"/>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34"/>
        <v>0</v>
      </c>
      <c r="Y1871" s="263"/>
      <c r="Z1871" s="263"/>
      <c r="AB1871" s="265" t="str">
        <f t="shared" si="235"/>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33"/>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34"/>
        <v>0</v>
      </c>
      <c r="Y1872" s="263"/>
      <c r="Z1872" s="263"/>
      <c r="AB1872" s="265" t="str">
        <f t="shared" si="235"/>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33"/>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34"/>
        <v>0</v>
      </c>
      <c r="Y1873" s="263"/>
      <c r="Z1873" s="263"/>
      <c r="AB1873" s="265" t="str">
        <f t="shared" si="235"/>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33"/>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34"/>
        <v>0</v>
      </c>
      <c r="Y1874" s="263"/>
      <c r="Z1874" s="263"/>
      <c r="AB1874" s="265" t="str">
        <f t="shared" si="235"/>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33"/>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34"/>
        <v>0</v>
      </c>
      <c r="Y1875" s="263"/>
      <c r="Z1875" s="263"/>
      <c r="AB1875" s="265" t="str">
        <f t="shared" si="235"/>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33"/>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34"/>
        <v>0</v>
      </c>
      <c r="Y1876" s="263"/>
      <c r="Z1876" s="263"/>
      <c r="AB1876" s="265" t="str">
        <f t="shared" si="235"/>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33"/>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34"/>
        <v>0</v>
      </c>
      <c r="Y1877" s="263"/>
      <c r="Z1877" s="263"/>
      <c r="AB1877" s="265" t="str">
        <f t="shared" si="235"/>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33"/>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34"/>
        <v>0</v>
      </c>
      <c r="Y1878" s="263"/>
      <c r="Z1878" s="263"/>
      <c r="AB1878" s="265" t="str">
        <f t="shared" si="235"/>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33"/>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34"/>
        <v>0</v>
      </c>
      <c r="Y1879" s="263"/>
      <c r="Z1879" s="263"/>
      <c r="AB1879" s="265" t="str">
        <f t="shared" si="235"/>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33"/>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34"/>
        <v>0</v>
      </c>
      <c r="Y1880" s="263"/>
      <c r="Z1880" s="263"/>
      <c r="AB1880" s="265" t="str">
        <f t="shared" si="235"/>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33"/>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34"/>
        <v>0</v>
      </c>
      <c r="Y1881" s="263"/>
      <c r="Z1881" s="263"/>
      <c r="AB1881" s="265" t="str">
        <f t="shared" si="235"/>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33"/>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34"/>
        <v>0</v>
      </c>
      <c r="Y1882" s="263"/>
      <c r="Z1882" s="263"/>
      <c r="AB1882" s="265" t="str">
        <f t="shared" si="235"/>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33"/>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34"/>
        <v>0</v>
      </c>
      <c r="Y1883" s="263"/>
      <c r="Z1883" s="263"/>
      <c r="AB1883" s="265" t="str">
        <f t="shared" si="235"/>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36">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37">IF(AND(C1884="Smelter not listed",OR(LEN(D1884)=0,LEN(E1884)=0)),1,0)</f>
        <v>0</v>
      </c>
      <c r="Y1884" s="263"/>
      <c r="Z1884" s="263"/>
      <c r="AB1884" s="265" t="str">
        <f t="shared" ref="AB1884:AB1914" si="238">B1884&amp;C1884</f>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36"/>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37"/>
        <v>0</v>
      </c>
      <c r="Y1885" s="263"/>
      <c r="Z1885" s="263"/>
      <c r="AB1885" s="265" t="str">
        <f t="shared" si="238"/>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36"/>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37"/>
        <v>0</v>
      </c>
      <c r="Y1886" s="263"/>
      <c r="Z1886" s="263"/>
      <c r="AB1886" s="265" t="str">
        <f t="shared" si="238"/>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36"/>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37"/>
        <v>0</v>
      </c>
      <c r="Y1887" s="263"/>
      <c r="Z1887" s="263"/>
      <c r="AB1887" s="265" t="str">
        <f t="shared" si="238"/>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36"/>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37"/>
        <v>0</v>
      </c>
      <c r="Y1888" s="263"/>
      <c r="Z1888" s="263"/>
      <c r="AB1888" s="265" t="str">
        <f t="shared" si="238"/>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36"/>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37"/>
        <v>0</v>
      </c>
      <c r="Y1889" s="263"/>
      <c r="Z1889" s="263"/>
      <c r="AB1889" s="265" t="str">
        <f t="shared" si="238"/>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36"/>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37"/>
        <v>0</v>
      </c>
      <c r="Y1890" s="263"/>
      <c r="Z1890" s="263"/>
      <c r="AB1890" s="265" t="str">
        <f t="shared" si="238"/>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36"/>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37"/>
        <v>0</v>
      </c>
      <c r="Y1891" s="263"/>
      <c r="Z1891" s="263"/>
      <c r="AB1891" s="265" t="str">
        <f t="shared" si="238"/>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36"/>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37"/>
        <v>0</v>
      </c>
      <c r="Y1892" s="263"/>
      <c r="Z1892" s="263"/>
      <c r="AB1892" s="265" t="str">
        <f t="shared" si="238"/>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36"/>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37"/>
        <v>0</v>
      </c>
      <c r="Y1893" s="263"/>
      <c r="Z1893" s="263"/>
      <c r="AB1893" s="265" t="str">
        <f t="shared" si="238"/>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36"/>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37"/>
        <v>0</v>
      </c>
      <c r="Y1894" s="263"/>
      <c r="Z1894" s="263"/>
      <c r="AB1894" s="265" t="str">
        <f t="shared" si="238"/>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36"/>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37"/>
        <v>0</v>
      </c>
      <c r="Y1895" s="263"/>
      <c r="Z1895" s="263"/>
      <c r="AB1895" s="265" t="str">
        <f t="shared" si="238"/>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36"/>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37"/>
        <v>0</v>
      </c>
      <c r="Y1896" s="263"/>
      <c r="Z1896" s="263"/>
      <c r="AB1896" s="265" t="str">
        <f t="shared" si="238"/>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36"/>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37"/>
        <v>0</v>
      </c>
      <c r="Y1897" s="263"/>
      <c r="Z1897" s="263"/>
      <c r="AB1897" s="265" t="str">
        <f t="shared" si="238"/>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36"/>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37"/>
        <v>0</v>
      </c>
      <c r="Y1898" s="263"/>
      <c r="Z1898" s="263"/>
      <c r="AB1898" s="265" t="str">
        <f t="shared" si="238"/>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36"/>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37"/>
        <v>0</v>
      </c>
      <c r="Y1899" s="263"/>
      <c r="Z1899" s="263"/>
      <c r="AB1899" s="265" t="str">
        <f t="shared" si="238"/>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36"/>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37"/>
        <v>0</v>
      </c>
      <c r="Y1900" s="263"/>
      <c r="Z1900" s="263"/>
      <c r="AB1900" s="265" t="str">
        <f t="shared" si="238"/>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36"/>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37"/>
        <v>0</v>
      </c>
      <c r="Y1901" s="263"/>
      <c r="Z1901" s="263"/>
      <c r="AB1901" s="265" t="str">
        <f t="shared" si="238"/>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36"/>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37"/>
        <v>0</v>
      </c>
      <c r="Y1902" s="263"/>
      <c r="Z1902" s="263"/>
      <c r="AB1902" s="265" t="str">
        <f t="shared" si="238"/>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36"/>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37"/>
        <v>0</v>
      </c>
      <c r="Y1903" s="263"/>
      <c r="Z1903" s="263"/>
      <c r="AB1903" s="265" t="str">
        <f t="shared" si="238"/>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36"/>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37"/>
        <v>0</v>
      </c>
      <c r="Y1904" s="263"/>
      <c r="Z1904" s="263"/>
      <c r="AB1904" s="265" t="str">
        <f t="shared" si="238"/>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36"/>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37"/>
        <v>0</v>
      </c>
      <c r="Y1905" s="263"/>
      <c r="Z1905" s="263"/>
      <c r="AB1905" s="265" t="str">
        <f t="shared" si="238"/>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36"/>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37"/>
        <v>0</v>
      </c>
      <c r="Y1906" s="263"/>
      <c r="Z1906" s="263"/>
      <c r="AB1906" s="265" t="str">
        <f t="shared" si="238"/>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36"/>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37"/>
        <v>0</v>
      </c>
      <c r="Y1907" s="263"/>
      <c r="Z1907" s="263"/>
      <c r="AB1907" s="265" t="str">
        <f t="shared" si="238"/>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36"/>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37"/>
        <v>0</v>
      </c>
      <c r="Y1908" s="263"/>
      <c r="Z1908" s="263"/>
      <c r="AB1908" s="265" t="str">
        <f t="shared" si="238"/>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36"/>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37"/>
        <v>0</v>
      </c>
      <c r="Y1909" s="263"/>
      <c r="Z1909" s="263"/>
      <c r="AB1909" s="265" t="str">
        <f t="shared" si="238"/>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36"/>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37"/>
        <v>0</v>
      </c>
      <c r="Y1910" s="263"/>
      <c r="Z1910" s="263"/>
      <c r="AB1910" s="265" t="str">
        <f t="shared" si="238"/>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36"/>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37"/>
        <v>0</v>
      </c>
      <c r="Y1911" s="263"/>
      <c r="Z1911" s="263"/>
      <c r="AB1911" s="265" t="str">
        <f t="shared" si="238"/>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36"/>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37"/>
        <v>0</v>
      </c>
      <c r="Y1912" s="263"/>
      <c r="Z1912" s="263"/>
      <c r="AB1912" s="265" t="str">
        <f t="shared" si="238"/>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36"/>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37"/>
        <v>0</v>
      </c>
      <c r="Y1913" s="263"/>
      <c r="Z1913" s="263"/>
      <c r="AB1913" s="265" t="str">
        <f t="shared" si="238"/>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36"/>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37"/>
        <v>0</v>
      </c>
      <c r="Y1914" s="263"/>
      <c r="Z1914" s="263"/>
      <c r="AB1914" s="265" t="str">
        <f t="shared" si="238"/>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39">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40">IF(AND(C1915="Smelter not listed",OR(LEN(D1915)=0,LEN(E1915)=0)),1,0)</f>
        <v>0</v>
      </c>
      <c r="Y1915" s="263"/>
      <c r="Z1915" s="263"/>
      <c r="AB1915" s="265" t="str">
        <f t="shared" ref="AB1915" si="241">B1915&amp;C1915</f>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42">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43">IF(AND(C1916="Smelter not listed",OR(LEN(D1916)=0,LEN(E1916)=0)),1,0)</f>
        <v>0</v>
      </c>
      <c r="Y1916" s="263"/>
      <c r="Z1916" s="263"/>
      <c r="AB1916" s="265" t="str">
        <f t="shared" ref="AB1916:AB1947" si="244">B1916&amp;C1916</f>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42"/>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43"/>
        <v>0</v>
      </c>
      <c r="Y1917" s="263"/>
      <c r="Z1917" s="263"/>
      <c r="AB1917" s="265" t="str">
        <f t="shared" si="244"/>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42"/>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43"/>
        <v>0</v>
      </c>
      <c r="Y1918" s="263"/>
      <c r="Z1918" s="263"/>
      <c r="AB1918" s="265" t="str">
        <f t="shared" si="244"/>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42"/>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43"/>
        <v>0</v>
      </c>
      <c r="Y1919" s="263"/>
      <c r="Z1919" s="263"/>
      <c r="AB1919" s="265" t="str">
        <f t="shared" si="244"/>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42"/>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43"/>
        <v>0</v>
      </c>
      <c r="Y1920" s="263"/>
      <c r="Z1920" s="263"/>
      <c r="AB1920" s="265" t="str">
        <f t="shared" si="244"/>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42"/>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43"/>
        <v>0</v>
      </c>
      <c r="Y1921" s="263"/>
      <c r="Z1921" s="263"/>
      <c r="AB1921" s="265" t="str">
        <f t="shared" si="244"/>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42"/>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43"/>
        <v>0</v>
      </c>
      <c r="Y1922" s="263"/>
      <c r="Z1922" s="263"/>
      <c r="AB1922" s="265" t="str">
        <f t="shared" si="244"/>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42"/>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43"/>
        <v>0</v>
      </c>
      <c r="Y1923" s="263"/>
      <c r="Z1923" s="263"/>
      <c r="AB1923" s="265" t="str">
        <f t="shared" si="244"/>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42"/>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43"/>
        <v>0</v>
      </c>
      <c r="Y1924" s="263"/>
      <c r="Z1924" s="263"/>
      <c r="AB1924" s="265" t="str">
        <f t="shared" si="244"/>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42"/>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43"/>
        <v>0</v>
      </c>
      <c r="Y1925" s="263"/>
      <c r="Z1925" s="263"/>
      <c r="AB1925" s="265" t="str">
        <f t="shared" si="244"/>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42"/>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43"/>
        <v>0</v>
      </c>
      <c r="Y1926" s="263"/>
      <c r="Z1926" s="263"/>
      <c r="AB1926" s="265" t="str">
        <f t="shared" si="244"/>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42"/>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43"/>
        <v>0</v>
      </c>
      <c r="Y1927" s="263"/>
      <c r="Z1927" s="263"/>
      <c r="AB1927" s="265" t="str">
        <f t="shared" si="244"/>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42"/>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43"/>
        <v>0</v>
      </c>
      <c r="Y1928" s="263"/>
      <c r="Z1928" s="263"/>
      <c r="AB1928" s="265" t="str">
        <f t="shared" si="244"/>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42"/>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43"/>
        <v>0</v>
      </c>
      <c r="Y1929" s="263"/>
      <c r="Z1929" s="263"/>
      <c r="AB1929" s="265" t="str">
        <f t="shared" si="244"/>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42"/>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43"/>
        <v>0</v>
      </c>
      <c r="Y1930" s="263"/>
      <c r="Z1930" s="263"/>
      <c r="AB1930" s="265" t="str">
        <f t="shared" si="244"/>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42"/>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43"/>
        <v>0</v>
      </c>
      <c r="Y1931" s="263"/>
      <c r="Z1931" s="263"/>
      <c r="AB1931" s="265" t="str">
        <f t="shared" si="244"/>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42"/>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43"/>
        <v>0</v>
      </c>
      <c r="Y1932" s="263"/>
      <c r="Z1932" s="263"/>
      <c r="AB1932" s="265" t="str">
        <f t="shared" si="244"/>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42"/>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43"/>
        <v>0</v>
      </c>
      <c r="Y1933" s="263"/>
      <c r="Z1933" s="263"/>
      <c r="AB1933" s="265" t="str">
        <f t="shared" si="244"/>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42"/>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43"/>
        <v>0</v>
      </c>
      <c r="Y1934" s="263"/>
      <c r="Z1934" s="263"/>
      <c r="AB1934" s="265" t="str">
        <f t="shared" si="244"/>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42"/>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43"/>
        <v>0</v>
      </c>
      <c r="Y1935" s="263"/>
      <c r="Z1935" s="263"/>
      <c r="AB1935" s="265" t="str">
        <f t="shared" si="244"/>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42"/>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43"/>
        <v>0</v>
      </c>
      <c r="Y1936" s="263"/>
      <c r="Z1936" s="263"/>
      <c r="AB1936" s="265" t="str">
        <f t="shared" si="244"/>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42"/>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43"/>
        <v>0</v>
      </c>
      <c r="Y1937" s="263"/>
      <c r="Z1937" s="263"/>
      <c r="AB1937" s="265" t="str">
        <f t="shared" si="244"/>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42"/>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43"/>
        <v>0</v>
      </c>
      <c r="Y1938" s="263"/>
      <c r="Z1938" s="263"/>
      <c r="AB1938" s="265" t="str">
        <f t="shared" si="244"/>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42"/>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43"/>
        <v>0</v>
      </c>
      <c r="Y1939" s="263"/>
      <c r="Z1939" s="263"/>
      <c r="AB1939" s="265" t="str">
        <f t="shared" si="244"/>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42"/>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43"/>
        <v>0</v>
      </c>
      <c r="Y1940" s="263"/>
      <c r="Z1940" s="263"/>
      <c r="AB1940" s="265" t="str">
        <f t="shared" si="244"/>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42"/>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43"/>
        <v>0</v>
      </c>
      <c r="Y1941" s="263"/>
      <c r="Z1941" s="263"/>
      <c r="AB1941" s="265" t="str">
        <f t="shared" si="244"/>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42"/>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43"/>
        <v>0</v>
      </c>
      <c r="Y1942" s="263"/>
      <c r="Z1942" s="263"/>
      <c r="AB1942" s="265" t="str">
        <f t="shared" si="244"/>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42"/>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43"/>
        <v>0</v>
      </c>
      <c r="Y1943" s="263"/>
      <c r="Z1943" s="263"/>
      <c r="AB1943" s="265" t="str">
        <f t="shared" si="244"/>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42"/>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43"/>
        <v>0</v>
      </c>
      <c r="Y1944" s="263"/>
      <c r="Z1944" s="263"/>
      <c r="AB1944" s="265" t="str">
        <f t="shared" si="244"/>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42"/>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43"/>
        <v>0</v>
      </c>
      <c r="Y1945" s="263"/>
      <c r="Z1945" s="263"/>
      <c r="AB1945" s="265" t="str">
        <f t="shared" si="244"/>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42"/>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43"/>
        <v>0</v>
      </c>
      <c r="Y1946" s="263"/>
      <c r="Z1946" s="263"/>
      <c r="AB1946" s="265" t="str">
        <f t="shared" si="244"/>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42"/>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43"/>
        <v>0</v>
      </c>
      <c r="Y1947" s="263"/>
      <c r="Z1947" s="263"/>
      <c r="AB1947" s="265" t="str">
        <f t="shared" si="244"/>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45">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46">IF(AND(C1948="Smelter not listed",OR(LEN(D1948)=0,LEN(E1948)=0)),1,0)</f>
        <v>0</v>
      </c>
      <c r="Y1948" s="263"/>
      <c r="Z1948" s="263"/>
      <c r="AB1948" s="265" t="str">
        <f t="shared" ref="AB1948:AB1978" si="247">B1948&amp;C1948</f>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45"/>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46"/>
        <v>0</v>
      </c>
      <c r="Y1949" s="263"/>
      <c r="Z1949" s="263"/>
      <c r="AB1949" s="265" t="str">
        <f t="shared" si="247"/>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45"/>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46"/>
        <v>0</v>
      </c>
      <c r="Y1950" s="263"/>
      <c r="Z1950" s="263"/>
      <c r="AB1950" s="265" t="str">
        <f t="shared" si="247"/>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45"/>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46"/>
        <v>0</v>
      </c>
      <c r="Y1951" s="263"/>
      <c r="Z1951" s="263"/>
      <c r="AB1951" s="265" t="str">
        <f t="shared" si="247"/>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45"/>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46"/>
        <v>0</v>
      </c>
      <c r="Y1952" s="263"/>
      <c r="Z1952" s="263"/>
      <c r="AB1952" s="265" t="str">
        <f t="shared" si="247"/>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45"/>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46"/>
        <v>0</v>
      </c>
      <c r="Y1953" s="263"/>
      <c r="Z1953" s="263"/>
      <c r="AB1953" s="265" t="str">
        <f t="shared" si="247"/>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45"/>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46"/>
        <v>0</v>
      </c>
      <c r="Y1954" s="263"/>
      <c r="Z1954" s="263"/>
      <c r="AB1954" s="265" t="str">
        <f t="shared" si="247"/>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45"/>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46"/>
        <v>0</v>
      </c>
      <c r="Y1955" s="263"/>
      <c r="Z1955" s="263"/>
      <c r="AB1955" s="265" t="str">
        <f t="shared" si="247"/>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45"/>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46"/>
        <v>0</v>
      </c>
      <c r="Y1956" s="263"/>
      <c r="Z1956" s="263"/>
      <c r="AB1956" s="265" t="str">
        <f t="shared" si="247"/>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45"/>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46"/>
        <v>0</v>
      </c>
      <c r="Y1957" s="263"/>
      <c r="Z1957" s="263"/>
      <c r="AB1957" s="265" t="str">
        <f t="shared" si="247"/>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45"/>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46"/>
        <v>0</v>
      </c>
      <c r="Y1958" s="263"/>
      <c r="Z1958" s="263"/>
      <c r="AB1958" s="265" t="str">
        <f t="shared" si="247"/>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45"/>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46"/>
        <v>0</v>
      </c>
      <c r="Y1959" s="263"/>
      <c r="Z1959" s="263"/>
      <c r="AB1959" s="265" t="str">
        <f t="shared" si="247"/>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45"/>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46"/>
        <v>0</v>
      </c>
      <c r="Y1960" s="263"/>
      <c r="Z1960" s="263"/>
      <c r="AB1960" s="265" t="str">
        <f t="shared" si="247"/>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45"/>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46"/>
        <v>0</v>
      </c>
      <c r="Y1961" s="263"/>
      <c r="Z1961" s="263"/>
      <c r="AB1961" s="265" t="str">
        <f t="shared" si="247"/>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45"/>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46"/>
        <v>0</v>
      </c>
      <c r="Y1962" s="263"/>
      <c r="Z1962" s="263"/>
      <c r="AB1962" s="265" t="str">
        <f t="shared" si="247"/>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45"/>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46"/>
        <v>0</v>
      </c>
      <c r="Y1963" s="263"/>
      <c r="Z1963" s="263"/>
      <c r="AB1963" s="265" t="str">
        <f t="shared" si="247"/>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45"/>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46"/>
        <v>0</v>
      </c>
      <c r="Y1964" s="263"/>
      <c r="Z1964" s="263"/>
      <c r="AB1964" s="265" t="str">
        <f t="shared" si="247"/>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45"/>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46"/>
        <v>0</v>
      </c>
      <c r="Y1965" s="263"/>
      <c r="Z1965" s="263"/>
      <c r="AB1965" s="265" t="str">
        <f t="shared" si="247"/>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45"/>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46"/>
        <v>0</v>
      </c>
      <c r="Y1966" s="263"/>
      <c r="Z1966" s="263"/>
      <c r="AB1966" s="265" t="str">
        <f t="shared" si="247"/>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45"/>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46"/>
        <v>0</v>
      </c>
      <c r="Y1967" s="263"/>
      <c r="Z1967" s="263"/>
      <c r="AB1967" s="265" t="str">
        <f t="shared" si="247"/>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45"/>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46"/>
        <v>0</v>
      </c>
      <c r="Y1968" s="263"/>
      <c r="Z1968" s="263"/>
      <c r="AB1968" s="265" t="str">
        <f t="shared" si="247"/>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45"/>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46"/>
        <v>0</v>
      </c>
      <c r="Y1969" s="263"/>
      <c r="Z1969" s="263"/>
      <c r="AB1969" s="265" t="str">
        <f t="shared" si="247"/>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45"/>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46"/>
        <v>0</v>
      </c>
      <c r="Y1970" s="263"/>
      <c r="Z1970" s="263"/>
      <c r="AB1970" s="265" t="str">
        <f t="shared" si="247"/>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45"/>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46"/>
        <v>0</v>
      </c>
      <c r="Y1971" s="263"/>
      <c r="Z1971" s="263"/>
      <c r="AB1971" s="265" t="str">
        <f t="shared" si="247"/>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45"/>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46"/>
        <v>0</v>
      </c>
      <c r="Y1972" s="263"/>
      <c r="Z1972" s="263"/>
      <c r="AB1972" s="265" t="str">
        <f t="shared" si="247"/>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45"/>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46"/>
        <v>0</v>
      </c>
      <c r="Y1973" s="263"/>
      <c r="Z1973" s="263"/>
      <c r="AB1973" s="265" t="str">
        <f t="shared" si="247"/>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45"/>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46"/>
        <v>0</v>
      </c>
      <c r="Y1974" s="263"/>
      <c r="Z1974" s="263"/>
      <c r="AB1974" s="265" t="str">
        <f t="shared" si="247"/>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45"/>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46"/>
        <v>0</v>
      </c>
      <c r="Y1975" s="263"/>
      <c r="Z1975" s="263"/>
      <c r="AB1975" s="265" t="str">
        <f t="shared" si="247"/>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45"/>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46"/>
        <v>0</v>
      </c>
      <c r="Y1976" s="263"/>
      <c r="Z1976" s="263"/>
      <c r="AB1976" s="265" t="str">
        <f t="shared" si="247"/>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45"/>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46"/>
        <v>0</v>
      </c>
      <c r="Y1977" s="263"/>
      <c r="Z1977" s="263"/>
      <c r="AB1977" s="265" t="str">
        <f t="shared" si="247"/>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45"/>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46"/>
        <v>0</v>
      </c>
      <c r="Y1978" s="263"/>
      <c r="Z1978" s="263"/>
      <c r="AB1978" s="265" t="str">
        <f t="shared" si="247"/>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48">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49">IF(AND(C1979="Smelter not listed",OR(LEN(D1979)=0,LEN(E1979)=0)),1,0)</f>
        <v>0</v>
      </c>
      <c r="Y1979" s="263"/>
      <c r="Z1979" s="263"/>
      <c r="AB1979" s="265" t="str">
        <f t="shared" ref="AB1979" si="250">B1979&amp;C1979</f>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51">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52">IF(AND(C1980="Smelter not listed",OR(LEN(D1980)=0,LEN(E1980)=0)),1,0)</f>
        <v>0</v>
      </c>
      <c r="Y1980" s="263"/>
      <c r="Z1980" s="263"/>
      <c r="AB1980" s="265" t="str">
        <f t="shared" ref="AB1980:AB2011" si="253">B1980&amp;C1980</f>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51"/>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52"/>
        <v>0</v>
      </c>
      <c r="Y1981" s="263"/>
      <c r="Z1981" s="263"/>
      <c r="AB1981" s="265" t="str">
        <f t="shared" si="253"/>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51"/>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52"/>
        <v>0</v>
      </c>
      <c r="Y1982" s="263"/>
      <c r="Z1982" s="263"/>
      <c r="AB1982" s="265" t="str">
        <f t="shared" si="253"/>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51"/>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52"/>
        <v>0</v>
      </c>
      <c r="Y1983" s="263"/>
      <c r="Z1983" s="263"/>
      <c r="AB1983" s="265" t="str">
        <f t="shared" si="253"/>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51"/>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52"/>
        <v>0</v>
      </c>
      <c r="Y1984" s="263"/>
      <c r="Z1984" s="263"/>
      <c r="AB1984" s="265" t="str">
        <f t="shared" si="253"/>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51"/>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52"/>
        <v>0</v>
      </c>
      <c r="Y1985" s="263"/>
      <c r="Z1985" s="263"/>
      <c r="AB1985" s="265" t="str">
        <f t="shared" si="253"/>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51"/>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52"/>
        <v>0</v>
      </c>
      <c r="Y1986" s="263"/>
      <c r="Z1986" s="263"/>
      <c r="AB1986" s="265" t="str">
        <f t="shared" si="253"/>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51"/>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52"/>
        <v>0</v>
      </c>
      <c r="Y1987" s="263"/>
      <c r="Z1987" s="263"/>
      <c r="AB1987" s="265" t="str">
        <f t="shared" si="253"/>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51"/>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52"/>
        <v>0</v>
      </c>
      <c r="Y1988" s="263"/>
      <c r="Z1988" s="263"/>
      <c r="AB1988" s="265" t="str">
        <f t="shared" si="253"/>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51"/>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52"/>
        <v>0</v>
      </c>
      <c r="Y1989" s="263"/>
      <c r="Z1989" s="263"/>
      <c r="AB1989" s="265" t="str">
        <f t="shared" si="253"/>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51"/>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52"/>
        <v>0</v>
      </c>
      <c r="Y1990" s="263"/>
      <c r="Z1990" s="263"/>
      <c r="AB1990" s="265" t="str">
        <f t="shared" si="253"/>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51"/>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52"/>
        <v>0</v>
      </c>
      <c r="Y1991" s="263"/>
      <c r="Z1991" s="263"/>
      <c r="AB1991" s="265" t="str">
        <f t="shared" si="253"/>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51"/>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52"/>
        <v>0</v>
      </c>
      <c r="Y1992" s="263"/>
      <c r="Z1992" s="263"/>
      <c r="AB1992" s="265" t="str">
        <f t="shared" si="253"/>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51"/>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52"/>
        <v>0</v>
      </c>
      <c r="Y1993" s="263"/>
      <c r="Z1993" s="263"/>
      <c r="AB1993" s="265" t="str">
        <f t="shared" si="253"/>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51"/>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52"/>
        <v>0</v>
      </c>
      <c r="Y1994" s="263"/>
      <c r="Z1994" s="263"/>
      <c r="AB1994" s="265" t="str">
        <f t="shared" si="253"/>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51"/>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52"/>
        <v>0</v>
      </c>
      <c r="Y1995" s="263"/>
      <c r="Z1995" s="263"/>
      <c r="AB1995" s="265" t="str">
        <f t="shared" si="253"/>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51"/>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52"/>
        <v>0</v>
      </c>
      <c r="Y1996" s="263"/>
      <c r="Z1996" s="263"/>
      <c r="AB1996" s="265" t="str">
        <f t="shared" si="253"/>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51"/>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52"/>
        <v>0</v>
      </c>
      <c r="Y1997" s="263"/>
      <c r="Z1997" s="263"/>
      <c r="AB1997" s="265" t="str">
        <f t="shared" si="253"/>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51"/>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52"/>
        <v>0</v>
      </c>
      <c r="Y1998" s="263"/>
      <c r="Z1998" s="263"/>
      <c r="AB1998" s="265" t="str">
        <f t="shared" si="253"/>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51"/>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52"/>
        <v>0</v>
      </c>
      <c r="Y1999" s="263"/>
      <c r="Z1999" s="263"/>
      <c r="AB1999" s="265" t="str">
        <f t="shared" si="253"/>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51"/>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52"/>
        <v>0</v>
      </c>
      <c r="Y2000" s="263"/>
      <c r="Z2000" s="263"/>
      <c r="AB2000" s="265" t="str">
        <f t="shared" si="253"/>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51"/>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52"/>
        <v>0</v>
      </c>
      <c r="Y2001" s="263"/>
      <c r="Z2001" s="263"/>
      <c r="AB2001" s="265" t="str">
        <f t="shared" si="253"/>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51"/>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52"/>
        <v>0</v>
      </c>
      <c r="Y2002" s="263"/>
      <c r="Z2002" s="263"/>
      <c r="AB2002" s="265" t="str">
        <f t="shared" si="253"/>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51"/>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52"/>
        <v>0</v>
      </c>
      <c r="Y2003" s="263"/>
      <c r="Z2003" s="263"/>
      <c r="AB2003" s="265" t="str">
        <f t="shared" si="253"/>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51"/>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52"/>
        <v>0</v>
      </c>
      <c r="Y2004" s="263"/>
      <c r="Z2004" s="263"/>
      <c r="AB2004" s="265" t="str">
        <f t="shared" si="253"/>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51"/>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52"/>
        <v>0</v>
      </c>
      <c r="Y2005" s="263"/>
      <c r="Z2005" s="263"/>
      <c r="AB2005" s="265" t="str">
        <f t="shared" si="253"/>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51"/>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52"/>
        <v>0</v>
      </c>
      <c r="Y2006" s="263"/>
      <c r="Z2006" s="263"/>
      <c r="AB2006" s="265" t="str">
        <f t="shared" si="253"/>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51"/>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52"/>
        <v>0</v>
      </c>
      <c r="Y2007" s="263"/>
      <c r="Z2007" s="263"/>
      <c r="AB2007" s="265" t="str">
        <f t="shared" si="253"/>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51"/>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52"/>
        <v>0</v>
      </c>
      <c r="Y2008" s="263"/>
      <c r="Z2008" s="263"/>
      <c r="AB2008" s="265" t="str">
        <f t="shared" si="253"/>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51"/>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52"/>
        <v>0</v>
      </c>
      <c r="Y2009" s="263"/>
      <c r="Z2009" s="263"/>
      <c r="AB2009" s="265" t="str">
        <f t="shared" si="253"/>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51"/>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52"/>
        <v>0</v>
      </c>
      <c r="Y2010" s="263"/>
      <c r="Z2010" s="263"/>
      <c r="AB2010" s="265" t="str">
        <f t="shared" si="253"/>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51"/>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52"/>
        <v>0</v>
      </c>
      <c r="Y2011" s="263"/>
      <c r="Z2011" s="263"/>
      <c r="AB2011" s="265" t="str">
        <f t="shared" si="253"/>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54">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55">IF(AND(C2012="Smelter not listed",OR(LEN(D2012)=0,LEN(E2012)=0)),1,0)</f>
        <v>0</v>
      </c>
      <c r="Y2012" s="263"/>
      <c r="Z2012" s="263"/>
      <c r="AB2012" s="265" t="str">
        <f t="shared" ref="AB2012:AB2042" si="256">B2012&amp;C2012</f>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54"/>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55"/>
        <v>0</v>
      </c>
      <c r="Y2013" s="263"/>
      <c r="Z2013" s="263"/>
      <c r="AB2013" s="265" t="str">
        <f t="shared" si="256"/>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54"/>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55"/>
        <v>0</v>
      </c>
      <c r="Y2014" s="263"/>
      <c r="Z2014" s="263"/>
      <c r="AB2014" s="265" t="str">
        <f t="shared" si="256"/>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54"/>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55"/>
        <v>0</v>
      </c>
      <c r="Y2015" s="263"/>
      <c r="Z2015" s="263"/>
      <c r="AB2015" s="265" t="str">
        <f t="shared" si="256"/>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54"/>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55"/>
        <v>0</v>
      </c>
      <c r="Y2016" s="263"/>
      <c r="Z2016" s="263"/>
      <c r="AB2016" s="265" t="str">
        <f t="shared" si="256"/>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54"/>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55"/>
        <v>0</v>
      </c>
      <c r="Y2017" s="263"/>
      <c r="Z2017" s="263"/>
      <c r="AB2017" s="265" t="str">
        <f t="shared" si="256"/>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54"/>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55"/>
        <v>0</v>
      </c>
      <c r="Y2018" s="263"/>
      <c r="Z2018" s="263"/>
      <c r="AB2018" s="265" t="str">
        <f t="shared" si="256"/>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54"/>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55"/>
        <v>0</v>
      </c>
      <c r="Y2019" s="263"/>
      <c r="Z2019" s="263"/>
      <c r="AB2019" s="265" t="str">
        <f t="shared" si="256"/>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54"/>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55"/>
        <v>0</v>
      </c>
      <c r="Y2020" s="263"/>
      <c r="Z2020" s="263"/>
      <c r="AB2020" s="265" t="str">
        <f t="shared" si="256"/>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54"/>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55"/>
        <v>0</v>
      </c>
      <c r="Y2021" s="263"/>
      <c r="Z2021" s="263"/>
      <c r="AB2021" s="265" t="str">
        <f t="shared" si="256"/>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54"/>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55"/>
        <v>0</v>
      </c>
      <c r="Y2022" s="263"/>
      <c r="Z2022" s="263"/>
      <c r="AB2022" s="265" t="str">
        <f t="shared" si="256"/>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54"/>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55"/>
        <v>0</v>
      </c>
      <c r="Y2023" s="263"/>
      <c r="Z2023" s="263"/>
      <c r="AB2023" s="265" t="str">
        <f t="shared" si="256"/>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54"/>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55"/>
        <v>0</v>
      </c>
      <c r="Y2024" s="263"/>
      <c r="Z2024" s="263"/>
      <c r="AB2024" s="265" t="str">
        <f t="shared" si="256"/>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54"/>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55"/>
        <v>0</v>
      </c>
      <c r="Y2025" s="263"/>
      <c r="Z2025" s="263"/>
      <c r="AB2025" s="265" t="str">
        <f t="shared" si="256"/>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54"/>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55"/>
        <v>0</v>
      </c>
      <c r="Y2026" s="263"/>
      <c r="Z2026" s="263"/>
      <c r="AB2026" s="265" t="str">
        <f t="shared" si="256"/>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54"/>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55"/>
        <v>0</v>
      </c>
      <c r="Y2027" s="263"/>
      <c r="Z2027" s="263"/>
      <c r="AB2027" s="265" t="str">
        <f t="shared" si="256"/>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54"/>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55"/>
        <v>0</v>
      </c>
      <c r="Y2028" s="263"/>
      <c r="Z2028" s="263"/>
      <c r="AB2028" s="265" t="str">
        <f t="shared" si="256"/>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54"/>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55"/>
        <v>0</v>
      </c>
      <c r="Y2029" s="263"/>
      <c r="Z2029" s="263"/>
      <c r="AB2029" s="265" t="str">
        <f t="shared" si="256"/>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54"/>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55"/>
        <v>0</v>
      </c>
      <c r="Y2030" s="263"/>
      <c r="Z2030" s="263"/>
      <c r="AB2030" s="265" t="str">
        <f t="shared" si="256"/>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54"/>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55"/>
        <v>0</v>
      </c>
      <c r="Y2031" s="263"/>
      <c r="Z2031" s="263"/>
      <c r="AB2031" s="265" t="str">
        <f t="shared" si="256"/>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54"/>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55"/>
        <v>0</v>
      </c>
      <c r="Y2032" s="263"/>
      <c r="Z2032" s="263"/>
      <c r="AB2032" s="265" t="str">
        <f t="shared" si="256"/>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54"/>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55"/>
        <v>0</v>
      </c>
      <c r="Y2033" s="263"/>
      <c r="Z2033" s="263"/>
      <c r="AB2033" s="265" t="str">
        <f t="shared" si="256"/>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54"/>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55"/>
        <v>0</v>
      </c>
      <c r="Y2034" s="263"/>
      <c r="Z2034" s="263"/>
      <c r="AB2034" s="265" t="str">
        <f t="shared" si="256"/>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54"/>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55"/>
        <v>0</v>
      </c>
      <c r="Y2035" s="263"/>
      <c r="Z2035" s="263"/>
      <c r="AB2035" s="265" t="str">
        <f t="shared" si="256"/>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54"/>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55"/>
        <v>0</v>
      </c>
      <c r="Y2036" s="263"/>
      <c r="Z2036" s="263"/>
      <c r="AB2036" s="265" t="str">
        <f t="shared" si="256"/>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54"/>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55"/>
        <v>0</v>
      </c>
      <c r="Y2037" s="263"/>
      <c r="Z2037" s="263"/>
      <c r="AB2037" s="265" t="str">
        <f t="shared" si="256"/>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54"/>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55"/>
        <v>0</v>
      </c>
      <c r="Y2038" s="263"/>
      <c r="Z2038" s="263"/>
      <c r="AB2038" s="265" t="str">
        <f t="shared" si="256"/>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54"/>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55"/>
        <v>0</v>
      </c>
      <c r="Y2039" s="263"/>
      <c r="Z2039" s="263"/>
      <c r="AB2039" s="265" t="str">
        <f t="shared" si="256"/>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54"/>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55"/>
        <v>0</v>
      </c>
      <c r="Y2040" s="263"/>
      <c r="Z2040" s="263"/>
      <c r="AB2040" s="265" t="str">
        <f t="shared" si="256"/>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54"/>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55"/>
        <v>0</v>
      </c>
      <c r="Y2041" s="263"/>
      <c r="Z2041" s="263"/>
      <c r="AB2041" s="265" t="str">
        <f t="shared" si="256"/>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54"/>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55"/>
        <v>0</v>
      </c>
      <c r="Y2042" s="263"/>
      <c r="Z2042" s="263"/>
      <c r="AB2042" s="265" t="str">
        <f t="shared" si="256"/>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57">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58">IF(AND(C2043="Smelter not listed",OR(LEN(D2043)=0,LEN(E2043)=0)),1,0)</f>
        <v>0</v>
      </c>
      <c r="Y2043" s="263"/>
      <c r="Z2043" s="263"/>
      <c r="AB2043" s="265" t="str">
        <f t="shared" ref="AB2043" si="259">B2043&amp;C2043</f>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60">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61">IF(AND(C2044="Smelter not listed",OR(LEN(D2044)=0,LEN(E2044)=0)),1,0)</f>
        <v>0</v>
      </c>
      <c r="Y2044" s="263"/>
      <c r="Z2044" s="263"/>
      <c r="AB2044" s="265" t="str">
        <f t="shared" ref="AB2044:AB2075" si="262">B2044&amp;C2044</f>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60"/>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61"/>
        <v>0</v>
      </c>
      <c r="Y2045" s="263"/>
      <c r="Z2045" s="263"/>
      <c r="AB2045" s="265" t="str">
        <f t="shared" si="262"/>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60"/>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61"/>
        <v>0</v>
      </c>
      <c r="Y2046" s="263"/>
      <c r="Z2046" s="263"/>
      <c r="AB2046" s="265" t="str">
        <f t="shared" si="262"/>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60"/>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61"/>
        <v>0</v>
      </c>
      <c r="Y2047" s="263"/>
      <c r="Z2047" s="263"/>
      <c r="AB2047" s="265" t="str">
        <f t="shared" si="262"/>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60"/>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61"/>
        <v>0</v>
      </c>
      <c r="Y2048" s="263"/>
      <c r="Z2048" s="263"/>
      <c r="AB2048" s="265" t="str">
        <f t="shared" si="262"/>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60"/>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61"/>
        <v>0</v>
      </c>
      <c r="Y2049" s="263"/>
      <c r="Z2049" s="263"/>
      <c r="AB2049" s="265" t="str">
        <f t="shared" si="262"/>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60"/>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61"/>
        <v>0</v>
      </c>
      <c r="Y2050" s="263"/>
      <c r="Z2050" s="263"/>
      <c r="AB2050" s="265" t="str">
        <f t="shared" si="262"/>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60"/>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61"/>
        <v>0</v>
      </c>
      <c r="Y2051" s="263"/>
      <c r="Z2051" s="263"/>
      <c r="AB2051" s="265" t="str">
        <f t="shared" si="262"/>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60"/>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61"/>
        <v>0</v>
      </c>
      <c r="Y2052" s="263"/>
      <c r="Z2052" s="263"/>
      <c r="AB2052" s="265" t="str">
        <f t="shared" si="262"/>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60"/>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61"/>
        <v>0</v>
      </c>
      <c r="Y2053" s="263"/>
      <c r="Z2053" s="263"/>
      <c r="AB2053" s="265" t="str">
        <f t="shared" si="262"/>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60"/>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61"/>
        <v>0</v>
      </c>
      <c r="Y2054" s="263"/>
      <c r="Z2054" s="263"/>
      <c r="AB2054" s="265" t="str">
        <f t="shared" si="262"/>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60"/>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61"/>
        <v>0</v>
      </c>
      <c r="Y2055" s="263"/>
      <c r="Z2055" s="263"/>
      <c r="AB2055" s="265" t="str">
        <f t="shared" si="262"/>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60"/>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61"/>
        <v>0</v>
      </c>
      <c r="Y2056" s="263"/>
      <c r="Z2056" s="263"/>
      <c r="AB2056" s="265" t="str">
        <f t="shared" si="262"/>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60"/>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61"/>
        <v>0</v>
      </c>
      <c r="Y2057" s="263"/>
      <c r="Z2057" s="263"/>
      <c r="AB2057" s="265" t="str">
        <f t="shared" si="262"/>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60"/>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61"/>
        <v>0</v>
      </c>
      <c r="Y2058" s="263"/>
      <c r="Z2058" s="263"/>
      <c r="AB2058" s="265" t="str">
        <f t="shared" si="262"/>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60"/>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61"/>
        <v>0</v>
      </c>
      <c r="Y2059" s="263"/>
      <c r="Z2059" s="263"/>
      <c r="AB2059" s="265" t="str">
        <f t="shared" si="262"/>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60"/>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61"/>
        <v>0</v>
      </c>
      <c r="Y2060" s="263"/>
      <c r="Z2060" s="263"/>
      <c r="AB2060" s="265" t="str">
        <f t="shared" si="262"/>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60"/>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61"/>
        <v>0</v>
      </c>
      <c r="Y2061" s="263"/>
      <c r="Z2061" s="263"/>
      <c r="AB2061" s="265" t="str">
        <f t="shared" si="262"/>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60"/>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61"/>
        <v>0</v>
      </c>
      <c r="Y2062" s="263"/>
      <c r="Z2062" s="263"/>
      <c r="AB2062" s="265" t="str">
        <f t="shared" si="262"/>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60"/>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61"/>
        <v>0</v>
      </c>
      <c r="Y2063" s="263"/>
      <c r="Z2063" s="263"/>
      <c r="AB2063" s="265" t="str">
        <f t="shared" si="262"/>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60"/>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61"/>
        <v>0</v>
      </c>
      <c r="Y2064" s="263"/>
      <c r="Z2064" s="263"/>
      <c r="AB2064" s="265" t="str">
        <f t="shared" si="262"/>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60"/>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61"/>
        <v>0</v>
      </c>
      <c r="Y2065" s="263"/>
      <c r="Z2065" s="263"/>
      <c r="AB2065" s="265" t="str">
        <f t="shared" si="262"/>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60"/>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61"/>
        <v>0</v>
      </c>
      <c r="Y2066" s="263"/>
      <c r="Z2066" s="263"/>
      <c r="AB2066" s="265" t="str">
        <f t="shared" si="262"/>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60"/>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61"/>
        <v>0</v>
      </c>
      <c r="Y2067" s="263"/>
      <c r="Z2067" s="263"/>
      <c r="AB2067" s="265" t="str">
        <f t="shared" si="262"/>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60"/>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61"/>
        <v>0</v>
      </c>
      <c r="Y2068" s="263"/>
      <c r="Z2068" s="263"/>
      <c r="AB2068" s="265" t="str">
        <f t="shared" si="262"/>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60"/>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61"/>
        <v>0</v>
      </c>
      <c r="Y2069" s="263"/>
      <c r="Z2069" s="263"/>
      <c r="AB2069" s="265" t="str">
        <f t="shared" si="262"/>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60"/>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61"/>
        <v>0</v>
      </c>
      <c r="Y2070" s="263"/>
      <c r="Z2070" s="263"/>
      <c r="AB2070" s="265" t="str">
        <f t="shared" si="262"/>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60"/>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61"/>
        <v>0</v>
      </c>
      <c r="Y2071" s="263"/>
      <c r="Z2071" s="263"/>
      <c r="AB2071" s="265" t="str">
        <f t="shared" si="262"/>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60"/>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61"/>
        <v>0</v>
      </c>
      <c r="Y2072" s="263"/>
      <c r="Z2072" s="263"/>
      <c r="AB2072" s="265" t="str">
        <f t="shared" si="262"/>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60"/>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61"/>
        <v>0</v>
      </c>
      <c r="Y2073" s="263"/>
      <c r="Z2073" s="263"/>
      <c r="AB2073" s="265" t="str">
        <f t="shared" si="262"/>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60"/>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61"/>
        <v>0</v>
      </c>
      <c r="Y2074" s="263"/>
      <c r="Z2074" s="263"/>
      <c r="AB2074" s="265" t="str">
        <f t="shared" si="262"/>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60"/>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61"/>
        <v>0</v>
      </c>
      <c r="Y2075" s="263"/>
      <c r="Z2075" s="263"/>
      <c r="AB2075" s="265" t="str">
        <f t="shared" si="262"/>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63">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64">IF(AND(C2076="Smelter not listed",OR(LEN(D2076)=0,LEN(E2076)=0)),1,0)</f>
        <v>0</v>
      </c>
      <c r="Y2076" s="263"/>
      <c r="Z2076" s="263"/>
      <c r="AB2076" s="265" t="str">
        <f t="shared" ref="AB2076:AB2106" si="265">B2076&amp;C2076</f>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63"/>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64"/>
        <v>0</v>
      </c>
      <c r="Y2077" s="263"/>
      <c r="Z2077" s="263"/>
      <c r="AB2077" s="265" t="str">
        <f t="shared" si="265"/>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63"/>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64"/>
        <v>0</v>
      </c>
      <c r="Y2078" s="263"/>
      <c r="Z2078" s="263"/>
      <c r="AB2078" s="265" t="str">
        <f t="shared" si="265"/>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63"/>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64"/>
        <v>0</v>
      </c>
      <c r="Y2079" s="263"/>
      <c r="Z2079" s="263"/>
      <c r="AB2079" s="265" t="str">
        <f t="shared" si="265"/>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63"/>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64"/>
        <v>0</v>
      </c>
      <c r="Y2080" s="263"/>
      <c r="Z2080" s="263"/>
      <c r="AB2080" s="265" t="str">
        <f t="shared" si="265"/>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63"/>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64"/>
        <v>0</v>
      </c>
      <c r="Y2081" s="263"/>
      <c r="Z2081" s="263"/>
      <c r="AB2081" s="265" t="str">
        <f t="shared" si="265"/>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63"/>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64"/>
        <v>0</v>
      </c>
      <c r="Y2082" s="263"/>
      <c r="Z2082" s="263"/>
      <c r="AB2082" s="265" t="str">
        <f t="shared" si="265"/>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63"/>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64"/>
        <v>0</v>
      </c>
      <c r="Y2083" s="263"/>
      <c r="Z2083" s="263"/>
      <c r="AB2083" s="265" t="str">
        <f t="shared" si="265"/>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63"/>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64"/>
        <v>0</v>
      </c>
      <c r="Y2084" s="263"/>
      <c r="Z2084" s="263"/>
      <c r="AB2084" s="265" t="str">
        <f t="shared" si="265"/>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63"/>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64"/>
        <v>0</v>
      </c>
      <c r="Y2085" s="263"/>
      <c r="Z2085" s="263"/>
      <c r="AB2085" s="265" t="str">
        <f t="shared" si="265"/>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63"/>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64"/>
        <v>0</v>
      </c>
      <c r="Y2086" s="263"/>
      <c r="Z2086" s="263"/>
      <c r="AB2086" s="265" t="str">
        <f t="shared" si="265"/>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63"/>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64"/>
        <v>0</v>
      </c>
      <c r="Y2087" s="263"/>
      <c r="Z2087" s="263"/>
      <c r="AB2087" s="265" t="str">
        <f t="shared" si="265"/>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63"/>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64"/>
        <v>0</v>
      </c>
      <c r="Y2088" s="263"/>
      <c r="Z2088" s="263"/>
      <c r="AB2088" s="265" t="str">
        <f t="shared" si="265"/>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63"/>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64"/>
        <v>0</v>
      </c>
      <c r="Y2089" s="263"/>
      <c r="Z2089" s="263"/>
      <c r="AB2089" s="265" t="str">
        <f t="shared" si="265"/>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63"/>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64"/>
        <v>0</v>
      </c>
      <c r="Y2090" s="263"/>
      <c r="Z2090" s="263"/>
      <c r="AB2090" s="265" t="str">
        <f t="shared" si="265"/>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63"/>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64"/>
        <v>0</v>
      </c>
      <c r="Y2091" s="263"/>
      <c r="Z2091" s="263"/>
      <c r="AB2091" s="265" t="str">
        <f t="shared" si="265"/>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63"/>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64"/>
        <v>0</v>
      </c>
      <c r="Y2092" s="263"/>
      <c r="Z2092" s="263"/>
      <c r="AB2092" s="265" t="str">
        <f t="shared" si="265"/>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63"/>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64"/>
        <v>0</v>
      </c>
      <c r="Y2093" s="263"/>
      <c r="Z2093" s="263"/>
      <c r="AB2093" s="265" t="str">
        <f t="shared" si="265"/>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63"/>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64"/>
        <v>0</v>
      </c>
      <c r="Y2094" s="263"/>
      <c r="Z2094" s="263"/>
      <c r="AB2094" s="265" t="str">
        <f t="shared" si="265"/>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63"/>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64"/>
        <v>0</v>
      </c>
      <c r="Y2095" s="263"/>
      <c r="Z2095" s="263"/>
      <c r="AB2095" s="265" t="str">
        <f t="shared" si="265"/>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63"/>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64"/>
        <v>0</v>
      </c>
      <c r="Y2096" s="263"/>
      <c r="Z2096" s="263"/>
      <c r="AB2096" s="265" t="str">
        <f t="shared" si="265"/>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63"/>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64"/>
        <v>0</v>
      </c>
      <c r="Y2097" s="263"/>
      <c r="Z2097" s="263"/>
      <c r="AB2097" s="265" t="str">
        <f t="shared" si="265"/>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63"/>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64"/>
        <v>0</v>
      </c>
      <c r="Y2098" s="263"/>
      <c r="Z2098" s="263"/>
      <c r="AB2098" s="265" t="str">
        <f t="shared" si="265"/>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63"/>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64"/>
        <v>0</v>
      </c>
      <c r="Y2099" s="263"/>
      <c r="Z2099" s="263"/>
      <c r="AB2099" s="265" t="str">
        <f t="shared" si="265"/>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63"/>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64"/>
        <v>0</v>
      </c>
      <c r="Y2100" s="263"/>
      <c r="Z2100" s="263"/>
      <c r="AB2100" s="265" t="str">
        <f t="shared" si="265"/>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63"/>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64"/>
        <v>0</v>
      </c>
      <c r="Y2101" s="263"/>
      <c r="Z2101" s="263"/>
      <c r="AB2101" s="265" t="str">
        <f t="shared" si="265"/>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63"/>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64"/>
        <v>0</v>
      </c>
      <c r="Y2102" s="263"/>
      <c r="Z2102" s="263"/>
      <c r="AB2102" s="265" t="str">
        <f t="shared" si="265"/>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63"/>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64"/>
        <v>0</v>
      </c>
      <c r="Y2103" s="263"/>
      <c r="Z2103" s="263"/>
      <c r="AB2103" s="265" t="str">
        <f t="shared" si="265"/>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63"/>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64"/>
        <v>0</v>
      </c>
      <c r="Y2104" s="263"/>
      <c r="Z2104" s="263"/>
      <c r="AB2104" s="265" t="str">
        <f t="shared" si="265"/>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63"/>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64"/>
        <v>0</v>
      </c>
      <c r="Y2105" s="263"/>
      <c r="Z2105" s="263"/>
      <c r="AB2105" s="265" t="str">
        <f t="shared" si="265"/>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63"/>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64"/>
        <v>0</v>
      </c>
      <c r="Y2106" s="263"/>
      <c r="Z2106" s="263"/>
      <c r="AB2106" s="265" t="str">
        <f t="shared" si="265"/>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66">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67">IF(AND(C2107="Smelter not listed",OR(LEN(D2107)=0,LEN(E2107)=0)),1,0)</f>
        <v>0</v>
      </c>
      <c r="Y2107" s="263"/>
      <c r="Z2107" s="263"/>
      <c r="AB2107" s="265" t="str">
        <f t="shared" ref="AB2107" si="268">B2107&amp;C2107</f>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269">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270">IF(AND(C2108="Smelter not listed",OR(LEN(D2108)=0,LEN(E2108)=0)),1,0)</f>
        <v>0</v>
      </c>
      <c r="Y2108" s="263"/>
      <c r="Z2108" s="263"/>
      <c r="AB2108" s="265" t="str">
        <f t="shared" ref="AB2108:AB2139" si="271">B2108&amp;C2108</f>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269"/>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270"/>
        <v>0</v>
      </c>
      <c r="Y2109" s="263"/>
      <c r="Z2109" s="263"/>
      <c r="AB2109" s="265" t="str">
        <f t="shared" si="271"/>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269"/>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270"/>
        <v>0</v>
      </c>
      <c r="Y2110" s="263"/>
      <c r="Z2110" s="263"/>
      <c r="AB2110" s="265" t="str">
        <f t="shared" si="271"/>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269"/>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270"/>
        <v>0</v>
      </c>
      <c r="Y2111" s="263"/>
      <c r="Z2111" s="263"/>
      <c r="AB2111" s="265" t="str">
        <f t="shared" si="271"/>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269"/>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270"/>
        <v>0</v>
      </c>
      <c r="Y2112" s="263"/>
      <c r="Z2112" s="263"/>
      <c r="AB2112" s="265" t="str">
        <f t="shared" si="271"/>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269"/>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270"/>
        <v>0</v>
      </c>
      <c r="Y2113" s="263"/>
      <c r="Z2113" s="263"/>
      <c r="AB2113" s="265" t="str">
        <f t="shared" si="271"/>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269"/>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270"/>
        <v>0</v>
      </c>
      <c r="Y2114" s="263"/>
      <c r="Z2114" s="263"/>
      <c r="AB2114" s="265" t="str">
        <f t="shared" si="271"/>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269"/>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270"/>
        <v>0</v>
      </c>
      <c r="Y2115" s="263"/>
      <c r="Z2115" s="263"/>
      <c r="AB2115" s="265" t="str">
        <f t="shared" si="271"/>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269"/>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270"/>
        <v>0</v>
      </c>
      <c r="Y2116" s="263"/>
      <c r="Z2116" s="263"/>
      <c r="AB2116" s="265" t="str">
        <f t="shared" si="271"/>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269"/>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270"/>
        <v>0</v>
      </c>
      <c r="Y2117" s="263"/>
      <c r="Z2117" s="263"/>
      <c r="AB2117" s="265" t="str">
        <f t="shared" si="271"/>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269"/>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270"/>
        <v>0</v>
      </c>
      <c r="Y2118" s="263"/>
      <c r="Z2118" s="263"/>
      <c r="AB2118" s="265" t="str">
        <f t="shared" si="271"/>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269"/>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270"/>
        <v>0</v>
      </c>
      <c r="Y2119" s="263"/>
      <c r="Z2119" s="263"/>
      <c r="AB2119" s="265" t="str">
        <f t="shared" si="271"/>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269"/>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270"/>
        <v>0</v>
      </c>
      <c r="Y2120" s="263"/>
      <c r="Z2120" s="263"/>
      <c r="AB2120" s="265" t="str">
        <f t="shared" si="271"/>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269"/>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270"/>
        <v>0</v>
      </c>
      <c r="Y2121" s="263"/>
      <c r="Z2121" s="263"/>
      <c r="AB2121" s="265" t="str">
        <f t="shared" si="271"/>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269"/>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270"/>
        <v>0</v>
      </c>
      <c r="Y2122" s="263"/>
      <c r="Z2122" s="263"/>
      <c r="AB2122" s="265" t="str">
        <f t="shared" si="271"/>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269"/>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270"/>
        <v>0</v>
      </c>
      <c r="Y2123" s="263"/>
      <c r="Z2123" s="263"/>
      <c r="AB2123" s="265" t="str">
        <f t="shared" si="271"/>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269"/>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270"/>
        <v>0</v>
      </c>
      <c r="Y2124" s="263"/>
      <c r="Z2124" s="263"/>
      <c r="AB2124" s="265" t="str">
        <f t="shared" si="271"/>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269"/>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270"/>
        <v>0</v>
      </c>
      <c r="Y2125" s="263"/>
      <c r="Z2125" s="263"/>
      <c r="AB2125" s="265" t="str">
        <f t="shared" si="271"/>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269"/>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270"/>
        <v>0</v>
      </c>
      <c r="Y2126" s="263"/>
      <c r="Z2126" s="263"/>
      <c r="AB2126" s="265" t="str">
        <f t="shared" si="271"/>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269"/>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270"/>
        <v>0</v>
      </c>
      <c r="Y2127" s="263"/>
      <c r="Z2127" s="263"/>
      <c r="AB2127" s="265" t="str">
        <f t="shared" si="271"/>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269"/>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270"/>
        <v>0</v>
      </c>
      <c r="Y2128" s="263"/>
      <c r="Z2128" s="263"/>
      <c r="AB2128" s="265" t="str">
        <f t="shared" si="271"/>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269"/>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270"/>
        <v>0</v>
      </c>
      <c r="Y2129" s="263"/>
      <c r="Z2129" s="263"/>
      <c r="AB2129" s="265" t="str">
        <f t="shared" si="271"/>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269"/>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270"/>
        <v>0</v>
      </c>
      <c r="Y2130" s="263"/>
      <c r="Z2130" s="263"/>
      <c r="AB2130" s="265" t="str">
        <f t="shared" si="271"/>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269"/>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270"/>
        <v>0</v>
      </c>
      <c r="Y2131" s="263"/>
      <c r="Z2131" s="263"/>
      <c r="AB2131" s="265" t="str">
        <f t="shared" si="271"/>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269"/>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270"/>
        <v>0</v>
      </c>
      <c r="Y2132" s="263"/>
      <c r="Z2132" s="263"/>
      <c r="AB2132" s="265" t="str">
        <f t="shared" si="271"/>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269"/>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270"/>
        <v>0</v>
      </c>
      <c r="Y2133" s="263"/>
      <c r="Z2133" s="263"/>
      <c r="AB2133" s="265" t="str">
        <f t="shared" si="271"/>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269"/>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270"/>
        <v>0</v>
      </c>
      <c r="Y2134" s="263"/>
      <c r="Z2134" s="263"/>
      <c r="AB2134" s="265" t="str">
        <f t="shared" si="271"/>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269"/>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270"/>
        <v>0</v>
      </c>
      <c r="Y2135" s="263"/>
      <c r="Z2135" s="263"/>
      <c r="AB2135" s="265" t="str">
        <f t="shared" si="271"/>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269"/>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270"/>
        <v>0</v>
      </c>
      <c r="Y2136" s="263"/>
      <c r="Z2136" s="263"/>
      <c r="AB2136" s="265" t="str">
        <f t="shared" si="271"/>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269"/>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270"/>
        <v>0</v>
      </c>
      <c r="Y2137" s="263"/>
      <c r="Z2137" s="263"/>
      <c r="AB2137" s="265" t="str">
        <f t="shared" si="271"/>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269"/>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270"/>
        <v>0</v>
      </c>
      <c r="Y2138" s="263"/>
      <c r="Z2138" s="263"/>
      <c r="AB2138" s="265" t="str">
        <f t="shared" si="271"/>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269"/>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270"/>
        <v>0</v>
      </c>
      <c r="Y2139" s="263"/>
      <c r="Z2139" s="263"/>
      <c r="AB2139" s="265" t="str">
        <f t="shared" si="271"/>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272">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273">IF(AND(C2140="Smelter not listed",OR(LEN(D2140)=0,LEN(E2140)=0)),1,0)</f>
        <v>0</v>
      </c>
      <c r="Y2140" s="263"/>
      <c r="Z2140" s="263"/>
      <c r="AB2140" s="265" t="str">
        <f t="shared" ref="AB2140:AB2170" si="274">B2140&amp;C2140</f>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272"/>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273"/>
        <v>0</v>
      </c>
      <c r="Y2141" s="263"/>
      <c r="Z2141" s="263"/>
      <c r="AB2141" s="265" t="str">
        <f t="shared" si="274"/>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272"/>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273"/>
        <v>0</v>
      </c>
      <c r="Y2142" s="263"/>
      <c r="Z2142" s="263"/>
      <c r="AB2142" s="265" t="str">
        <f t="shared" si="274"/>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272"/>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273"/>
        <v>0</v>
      </c>
      <c r="Y2143" s="263"/>
      <c r="Z2143" s="263"/>
      <c r="AB2143" s="265" t="str">
        <f t="shared" si="274"/>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272"/>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273"/>
        <v>0</v>
      </c>
      <c r="Y2144" s="263"/>
      <c r="Z2144" s="263"/>
      <c r="AB2144" s="265" t="str">
        <f t="shared" si="274"/>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272"/>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273"/>
        <v>0</v>
      </c>
      <c r="Y2145" s="263"/>
      <c r="Z2145" s="263"/>
      <c r="AB2145" s="265" t="str">
        <f t="shared" si="274"/>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272"/>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273"/>
        <v>0</v>
      </c>
      <c r="Y2146" s="263"/>
      <c r="Z2146" s="263"/>
      <c r="AB2146" s="265" t="str">
        <f t="shared" si="274"/>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272"/>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273"/>
        <v>0</v>
      </c>
      <c r="Y2147" s="263"/>
      <c r="Z2147" s="263"/>
      <c r="AB2147" s="265" t="str">
        <f t="shared" si="274"/>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272"/>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273"/>
        <v>0</v>
      </c>
      <c r="Y2148" s="263"/>
      <c r="Z2148" s="263"/>
      <c r="AB2148" s="265" t="str">
        <f t="shared" si="274"/>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272"/>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273"/>
        <v>0</v>
      </c>
      <c r="Y2149" s="263"/>
      <c r="Z2149" s="263"/>
      <c r="AB2149" s="265" t="str">
        <f t="shared" si="274"/>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272"/>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273"/>
        <v>0</v>
      </c>
      <c r="Y2150" s="263"/>
      <c r="Z2150" s="263"/>
      <c r="AB2150" s="265" t="str">
        <f t="shared" si="274"/>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272"/>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273"/>
        <v>0</v>
      </c>
      <c r="Y2151" s="263"/>
      <c r="Z2151" s="263"/>
      <c r="AB2151" s="265" t="str">
        <f t="shared" si="274"/>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272"/>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273"/>
        <v>0</v>
      </c>
      <c r="Y2152" s="263"/>
      <c r="Z2152" s="263"/>
      <c r="AB2152" s="265" t="str">
        <f t="shared" si="274"/>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272"/>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273"/>
        <v>0</v>
      </c>
      <c r="Y2153" s="263"/>
      <c r="Z2153" s="263"/>
      <c r="AB2153" s="265" t="str">
        <f t="shared" si="274"/>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272"/>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273"/>
        <v>0</v>
      </c>
      <c r="Y2154" s="263"/>
      <c r="Z2154" s="263"/>
      <c r="AB2154" s="265" t="str">
        <f t="shared" si="274"/>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272"/>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273"/>
        <v>0</v>
      </c>
      <c r="Y2155" s="263"/>
      <c r="Z2155" s="263"/>
      <c r="AB2155" s="265" t="str">
        <f t="shared" si="274"/>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272"/>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273"/>
        <v>0</v>
      </c>
      <c r="Y2156" s="263"/>
      <c r="Z2156" s="263"/>
      <c r="AB2156" s="265" t="str">
        <f t="shared" si="274"/>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272"/>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273"/>
        <v>0</v>
      </c>
      <c r="Y2157" s="263"/>
      <c r="Z2157" s="263"/>
      <c r="AB2157" s="265" t="str">
        <f t="shared" si="274"/>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272"/>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273"/>
        <v>0</v>
      </c>
      <c r="Y2158" s="263"/>
      <c r="Z2158" s="263"/>
      <c r="AB2158" s="265" t="str">
        <f t="shared" si="274"/>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272"/>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273"/>
        <v>0</v>
      </c>
      <c r="Y2159" s="263"/>
      <c r="Z2159" s="263"/>
      <c r="AB2159" s="265" t="str">
        <f t="shared" si="274"/>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272"/>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273"/>
        <v>0</v>
      </c>
      <c r="Y2160" s="263"/>
      <c r="Z2160" s="263"/>
      <c r="AB2160" s="265" t="str">
        <f t="shared" si="274"/>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272"/>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273"/>
        <v>0</v>
      </c>
      <c r="Y2161" s="263"/>
      <c r="Z2161" s="263"/>
      <c r="AB2161" s="265" t="str">
        <f t="shared" si="274"/>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272"/>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273"/>
        <v>0</v>
      </c>
      <c r="Y2162" s="263"/>
      <c r="Z2162" s="263"/>
      <c r="AB2162" s="265" t="str">
        <f t="shared" si="274"/>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272"/>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273"/>
        <v>0</v>
      </c>
      <c r="Y2163" s="263"/>
      <c r="Z2163" s="263"/>
      <c r="AB2163" s="265" t="str">
        <f t="shared" si="274"/>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272"/>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273"/>
        <v>0</v>
      </c>
      <c r="Y2164" s="263"/>
      <c r="Z2164" s="263"/>
      <c r="AB2164" s="265" t="str">
        <f t="shared" si="274"/>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272"/>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273"/>
        <v>0</v>
      </c>
      <c r="Y2165" s="263"/>
      <c r="Z2165" s="263"/>
      <c r="AB2165" s="265" t="str">
        <f t="shared" si="274"/>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272"/>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273"/>
        <v>0</v>
      </c>
      <c r="Y2166" s="263"/>
      <c r="Z2166" s="263"/>
      <c r="AB2166" s="265" t="str">
        <f t="shared" si="274"/>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272"/>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273"/>
        <v>0</v>
      </c>
      <c r="Y2167" s="263"/>
      <c r="Z2167" s="263"/>
      <c r="AB2167" s="265" t="str">
        <f t="shared" si="274"/>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272"/>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273"/>
        <v>0</v>
      </c>
      <c r="Y2168" s="263"/>
      <c r="Z2168" s="263"/>
      <c r="AB2168" s="265" t="str">
        <f t="shared" si="274"/>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272"/>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273"/>
        <v>0</v>
      </c>
      <c r="Y2169" s="263"/>
      <c r="Z2169" s="263"/>
      <c r="AB2169" s="265" t="str">
        <f t="shared" si="274"/>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272"/>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273"/>
        <v>0</v>
      </c>
      <c r="Y2170" s="263"/>
      <c r="Z2170" s="263"/>
      <c r="AB2170" s="265" t="str">
        <f t="shared" si="274"/>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275">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276">IF(AND(C2171="Smelter not listed",OR(LEN(D2171)=0,LEN(E2171)=0)),1,0)</f>
        <v>0</v>
      </c>
      <c r="Y2171" s="263"/>
      <c r="Z2171" s="263"/>
      <c r="AB2171" s="265" t="str">
        <f t="shared" ref="AB2171" si="277">B2171&amp;C2171</f>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278">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279">IF(AND(C2172="Smelter not listed",OR(LEN(D2172)=0,LEN(E2172)=0)),1,0)</f>
        <v>0</v>
      </c>
      <c r="Y2172" s="263"/>
      <c r="Z2172" s="263"/>
      <c r="AB2172" s="265" t="str">
        <f t="shared" ref="AB2172:AB2203" si="280">B2172&amp;C2172</f>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278"/>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279"/>
        <v>0</v>
      </c>
      <c r="Y2173" s="263"/>
      <c r="Z2173" s="263"/>
      <c r="AB2173" s="265" t="str">
        <f t="shared" si="280"/>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278"/>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279"/>
        <v>0</v>
      </c>
      <c r="Y2174" s="263"/>
      <c r="Z2174" s="263"/>
      <c r="AB2174" s="265" t="str">
        <f t="shared" si="280"/>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278"/>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279"/>
        <v>0</v>
      </c>
      <c r="Y2175" s="263"/>
      <c r="Z2175" s="263"/>
      <c r="AB2175" s="265" t="str">
        <f t="shared" si="280"/>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278"/>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279"/>
        <v>0</v>
      </c>
      <c r="Y2176" s="263"/>
      <c r="Z2176" s="263"/>
      <c r="AB2176" s="265" t="str">
        <f t="shared" si="280"/>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278"/>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279"/>
        <v>0</v>
      </c>
      <c r="Y2177" s="263"/>
      <c r="Z2177" s="263"/>
      <c r="AB2177" s="265" t="str">
        <f t="shared" si="280"/>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278"/>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279"/>
        <v>0</v>
      </c>
      <c r="Y2178" s="263"/>
      <c r="Z2178" s="263"/>
      <c r="AB2178" s="265" t="str">
        <f t="shared" si="280"/>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278"/>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279"/>
        <v>0</v>
      </c>
      <c r="Y2179" s="263"/>
      <c r="Z2179" s="263"/>
      <c r="AB2179" s="265" t="str">
        <f t="shared" si="280"/>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278"/>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279"/>
        <v>0</v>
      </c>
      <c r="Y2180" s="263"/>
      <c r="Z2180" s="263"/>
      <c r="AB2180" s="265" t="str">
        <f t="shared" si="280"/>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278"/>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279"/>
        <v>0</v>
      </c>
      <c r="Y2181" s="263"/>
      <c r="Z2181" s="263"/>
      <c r="AB2181" s="265" t="str">
        <f t="shared" si="280"/>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278"/>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279"/>
        <v>0</v>
      </c>
      <c r="Y2182" s="263"/>
      <c r="Z2182" s="263"/>
      <c r="AB2182" s="265" t="str">
        <f t="shared" si="280"/>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278"/>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279"/>
        <v>0</v>
      </c>
      <c r="Y2183" s="263"/>
      <c r="Z2183" s="263"/>
      <c r="AB2183" s="265" t="str">
        <f t="shared" si="280"/>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278"/>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279"/>
        <v>0</v>
      </c>
      <c r="Y2184" s="263"/>
      <c r="Z2184" s="263"/>
      <c r="AB2184" s="265" t="str">
        <f t="shared" si="280"/>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278"/>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279"/>
        <v>0</v>
      </c>
      <c r="Y2185" s="263"/>
      <c r="Z2185" s="263"/>
      <c r="AB2185" s="265" t="str">
        <f t="shared" si="280"/>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278"/>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279"/>
        <v>0</v>
      </c>
      <c r="Y2186" s="263"/>
      <c r="Z2186" s="263"/>
      <c r="AB2186" s="265" t="str">
        <f t="shared" si="280"/>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278"/>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279"/>
        <v>0</v>
      </c>
      <c r="Y2187" s="263"/>
      <c r="Z2187" s="263"/>
      <c r="AB2187" s="265" t="str">
        <f t="shared" si="280"/>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278"/>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279"/>
        <v>0</v>
      </c>
      <c r="Y2188" s="263"/>
      <c r="Z2188" s="263"/>
      <c r="AB2188" s="265" t="str">
        <f t="shared" si="280"/>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278"/>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279"/>
        <v>0</v>
      </c>
      <c r="Y2189" s="263"/>
      <c r="Z2189" s="263"/>
      <c r="AB2189" s="265" t="str">
        <f t="shared" si="280"/>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278"/>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279"/>
        <v>0</v>
      </c>
      <c r="Y2190" s="263"/>
      <c r="Z2190" s="263"/>
      <c r="AB2190" s="265" t="str">
        <f t="shared" si="280"/>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278"/>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279"/>
        <v>0</v>
      </c>
      <c r="Y2191" s="263"/>
      <c r="Z2191" s="263"/>
      <c r="AB2191" s="265" t="str">
        <f t="shared" si="280"/>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278"/>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279"/>
        <v>0</v>
      </c>
      <c r="Y2192" s="263"/>
      <c r="Z2192" s="263"/>
      <c r="AB2192" s="265" t="str">
        <f t="shared" si="280"/>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278"/>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279"/>
        <v>0</v>
      </c>
      <c r="Y2193" s="263"/>
      <c r="Z2193" s="263"/>
      <c r="AB2193" s="265" t="str">
        <f t="shared" si="280"/>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278"/>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279"/>
        <v>0</v>
      </c>
      <c r="Y2194" s="263"/>
      <c r="Z2194" s="263"/>
      <c r="AB2194" s="265" t="str">
        <f t="shared" si="280"/>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278"/>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279"/>
        <v>0</v>
      </c>
      <c r="Y2195" s="263"/>
      <c r="Z2195" s="263"/>
      <c r="AB2195" s="265" t="str">
        <f t="shared" si="280"/>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278"/>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279"/>
        <v>0</v>
      </c>
      <c r="Y2196" s="263"/>
      <c r="Z2196" s="263"/>
      <c r="AB2196" s="265" t="str">
        <f t="shared" si="280"/>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278"/>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279"/>
        <v>0</v>
      </c>
      <c r="Y2197" s="263"/>
      <c r="Z2197" s="263"/>
      <c r="AB2197" s="265" t="str">
        <f t="shared" si="280"/>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278"/>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279"/>
        <v>0</v>
      </c>
      <c r="Y2198" s="263"/>
      <c r="Z2198" s="263"/>
      <c r="AB2198" s="265" t="str">
        <f t="shared" si="280"/>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278"/>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279"/>
        <v>0</v>
      </c>
      <c r="Y2199" s="263"/>
      <c r="Z2199" s="263"/>
      <c r="AB2199" s="265" t="str">
        <f t="shared" si="280"/>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278"/>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279"/>
        <v>0</v>
      </c>
      <c r="Y2200" s="263"/>
      <c r="Z2200" s="263"/>
      <c r="AB2200" s="265" t="str">
        <f t="shared" si="280"/>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278"/>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279"/>
        <v>0</v>
      </c>
      <c r="Y2201" s="263"/>
      <c r="Z2201" s="263"/>
      <c r="AB2201" s="265" t="str">
        <f t="shared" si="280"/>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278"/>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279"/>
        <v>0</v>
      </c>
      <c r="Y2202" s="263"/>
      <c r="Z2202" s="263"/>
      <c r="AB2202" s="265" t="str">
        <f t="shared" si="280"/>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278"/>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279"/>
        <v>0</v>
      </c>
      <c r="Y2203" s="263"/>
      <c r="Z2203" s="263"/>
      <c r="AB2203" s="265" t="str">
        <f t="shared" si="280"/>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281">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282">IF(AND(C2204="Smelter not listed",OR(LEN(D2204)=0,LEN(E2204)=0)),1,0)</f>
        <v>0</v>
      </c>
      <c r="Y2204" s="263"/>
      <c r="Z2204" s="263"/>
      <c r="AB2204" s="265" t="str">
        <f t="shared" ref="AB2204:AB2234" si="283">B2204&amp;C2204</f>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281"/>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282"/>
        <v>0</v>
      </c>
      <c r="Y2205" s="263"/>
      <c r="Z2205" s="263"/>
      <c r="AB2205" s="265" t="str">
        <f t="shared" si="283"/>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281"/>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282"/>
        <v>0</v>
      </c>
      <c r="Y2206" s="263"/>
      <c r="Z2206" s="263"/>
      <c r="AB2206" s="265" t="str">
        <f t="shared" si="283"/>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281"/>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282"/>
        <v>0</v>
      </c>
      <c r="Y2207" s="263"/>
      <c r="Z2207" s="263"/>
      <c r="AB2207" s="265" t="str">
        <f t="shared" si="283"/>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281"/>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282"/>
        <v>0</v>
      </c>
      <c r="Y2208" s="263"/>
      <c r="Z2208" s="263"/>
      <c r="AB2208" s="265" t="str">
        <f t="shared" si="283"/>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281"/>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282"/>
        <v>0</v>
      </c>
      <c r="Y2209" s="263"/>
      <c r="Z2209" s="263"/>
      <c r="AB2209" s="265" t="str">
        <f t="shared" si="283"/>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281"/>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282"/>
        <v>0</v>
      </c>
      <c r="Y2210" s="263"/>
      <c r="Z2210" s="263"/>
      <c r="AB2210" s="265" t="str">
        <f t="shared" si="283"/>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281"/>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282"/>
        <v>0</v>
      </c>
      <c r="Y2211" s="263"/>
      <c r="Z2211" s="263"/>
      <c r="AB2211" s="265" t="str">
        <f t="shared" si="283"/>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281"/>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282"/>
        <v>0</v>
      </c>
      <c r="Y2212" s="263"/>
      <c r="Z2212" s="263"/>
      <c r="AB2212" s="265" t="str">
        <f t="shared" si="283"/>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281"/>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282"/>
        <v>0</v>
      </c>
      <c r="Y2213" s="263"/>
      <c r="Z2213" s="263"/>
      <c r="AB2213" s="265" t="str">
        <f t="shared" si="283"/>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281"/>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282"/>
        <v>0</v>
      </c>
      <c r="Y2214" s="263"/>
      <c r="Z2214" s="263"/>
      <c r="AB2214" s="265" t="str">
        <f t="shared" si="283"/>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281"/>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282"/>
        <v>0</v>
      </c>
      <c r="Y2215" s="263"/>
      <c r="Z2215" s="263"/>
      <c r="AB2215" s="265" t="str">
        <f t="shared" si="283"/>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281"/>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282"/>
        <v>0</v>
      </c>
      <c r="Y2216" s="263"/>
      <c r="Z2216" s="263"/>
      <c r="AB2216" s="265" t="str">
        <f t="shared" si="283"/>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281"/>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282"/>
        <v>0</v>
      </c>
      <c r="Y2217" s="263"/>
      <c r="Z2217" s="263"/>
      <c r="AB2217" s="265" t="str">
        <f t="shared" si="283"/>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281"/>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282"/>
        <v>0</v>
      </c>
      <c r="Y2218" s="263"/>
      <c r="Z2218" s="263"/>
      <c r="AB2218" s="265" t="str">
        <f t="shared" si="283"/>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281"/>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282"/>
        <v>0</v>
      </c>
      <c r="Y2219" s="263"/>
      <c r="Z2219" s="263"/>
      <c r="AB2219" s="265" t="str">
        <f t="shared" si="283"/>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281"/>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282"/>
        <v>0</v>
      </c>
      <c r="Y2220" s="263"/>
      <c r="Z2220" s="263"/>
      <c r="AB2220" s="265" t="str">
        <f t="shared" si="283"/>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281"/>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282"/>
        <v>0</v>
      </c>
      <c r="Y2221" s="263"/>
      <c r="Z2221" s="263"/>
      <c r="AB2221" s="265" t="str">
        <f t="shared" si="283"/>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281"/>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282"/>
        <v>0</v>
      </c>
      <c r="Y2222" s="263"/>
      <c r="Z2222" s="263"/>
      <c r="AB2222" s="265" t="str">
        <f t="shared" si="283"/>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281"/>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282"/>
        <v>0</v>
      </c>
      <c r="Y2223" s="263"/>
      <c r="Z2223" s="263"/>
      <c r="AB2223" s="265" t="str">
        <f t="shared" si="283"/>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281"/>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282"/>
        <v>0</v>
      </c>
      <c r="Y2224" s="263"/>
      <c r="Z2224" s="263"/>
      <c r="AB2224" s="265" t="str">
        <f t="shared" si="283"/>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281"/>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282"/>
        <v>0</v>
      </c>
      <c r="Y2225" s="263"/>
      <c r="Z2225" s="263"/>
      <c r="AB2225" s="265" t="str">
        <f t="shared" si="283"/>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281"/>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282"/>
        <v>0</v>
      </c>
      <c r="Y2226" s="263"/>
      <c r="Z2226" s="263"/>
      <c r="AB2226" s="265" t="str">
        <f t="shared" si="283"/>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281"/>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282"/>
        <v>0</v>
      </c>
      <c r="Y2227" s="263"/>
      <c r="Z2227" s="263"/>
      <c r="AB2227" s="265" t="str">
        <f t="shared" si="283"/>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281"/>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282"/>
        <v>0</v>
      </c>
      <c r="Y2228" s="263"/>
      <c r="Z2228" s="263"/>
      <c r="AB2228" s="265" t="str">
        <f t="shared" si="283"/>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281"/>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282"/>
        <v>0</v>
      </c>
      <c r="Y2229" s="263"/>
      <c r="Z2229" s="263"/>
      <c r="AB2229" s="265" t="str">
        <f t="shared" si="283"/>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281"/>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282"/>
        <v>0</v>
      </c>
      <c r="Y2230" s="263"/>
      <c r="Z2230" s="263"/>
      <c r="AB2230" s="265" t="str">
        <f t="shared" si="283"/>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281"/>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282"/>
        <v>0</v>
      </c>
      <c r="Y2231" s="263"/>
      <c r="Z2231" s="263"/>
      <c r="AB2231" s="265" t="str">
        <f t="shared" si="283"/>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281"/>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282"/>
        <v>0</v>
      </c>
      <c r="Y2232" s="263"/>
      <c r="Z2232" s="263"/>
      <c r="AB2232" s="265" t="str">
        <f t="shared" si="283"/>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281"/>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282"/>
        <v>0</v>
      </c>
      <c r="Y2233" s="263"/>
      <c r="Z2233" s="263"/>
      <c r="AB2233" s="265" t="str">
        <f t="shared" si="283"/>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281"/>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282"/>
        <v>0</v>
      </c>
      <c r="Y2234" s="263"/>
      <c r="Z2234" s="263"/>
      <c r="AB2234" s="265" t="str">
        <f t="shared" si="283"/>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284">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285">IF(AND(C2235="Smelter not listed",OR(LEN(D2235)=0,LEN(E2235)=0)),1,0)</f>
        <v>0</v>
      </c>
      <c r="Y2235" s="263"/>
      <c r="Z2235" s="263"/>
      <c r="AB2235" s="265" t="str">
        <f t="shared" ref="AB2235" si="286">B2235&amp;C2235</f>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287">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288">IF(AND(C2236="Smelter not listed",OR(LEN(D2236)=0,LEN(E2236)=0)),1,0)</f>
        <v>0</v>
      </c>
      <c r="Y2236" s="263"/>
      <c r="Z2236" s="263"/>
      <c r="AB2236" s="265" t="str">
        <f t="shared" ref="AB2236:AB2267" si="289">B2236&amp;C2236</f>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287"/>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288"/>
        <v>0</v>
      </c>
      <c r="Y2237" s="263"/>
      <c r="Z2237" s="263"/>
      <c r="AB2237" s="265" t="str">
        <f t="shared" si="289"/>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287"/>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288"/>
        <v>0</v>
      </c>
      <c r="Y2238" s="263"/>
      <c r="Z2238" s="263"/>
      <c r="AB2238" s="265" t="str">
        <f t="shared" si="289"/>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287"/>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288"/>
        <v>0</v>
      </c>
      <c r="Y2239" s="263"/>
      <c r="Z2239" s="263"/>
      <c r="AB2239" s="265" t="str">
        <f t="shared" si="289"/>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287"/>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288"/>
        <v>0</v>
      </c>
      <c r="Y2240" s="263"/>
      <c r="Z2240" s="263"/>
      <c r="AB2240" s="265" t="str">
        <f t="shared" si="289"/>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287"/>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288"/>
        <v>0</v>
      </c>
      <c r="Y2241" s="263"/>
      <c r="Z2241" s="263"/>
      <c r="AB2241" s="265" t="str">
        <f t="shared" si="289"/>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287"/>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288"/>
        <v>0</v>
      </c>
      <c r="Y2242" s="263"/>
      <c r="Z2242" s="263"/>
      <c r="AB2242" s="265" t="str">
        <f t="shared" si="289"/>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287"/>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288"/>
        <v>0</v>
      </c>
      <c r="Y2243" s="263"/>
      <c r="Z2243" s="263"/>
      <c r="AB2243" s="265" t="str">
        <f t="shared" si="289"/>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287"/>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288"/>
        <v>0</v>
      </c>
      <c r="Y2244" s="263"/>
      <c r="Z2244" s="263"/>
      <c r="AB2244" s="265" t="str">
        <f t="shared" si="289"/>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287"/>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288"/>
        <v>0</v>
      </c>
      <c r="Y2245" s="263"/>
      <c r="Z2245" s="263"/>
      <c r="AB2245" s="265" t="str">
        <f t="shared" si="289"/>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287"/>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288"/>
        <v>0</v>
      </c>
      <c r="Y2246" s="263"/>
      <c r="Z2246" s="263"/>
      <c r="AB2246" s="265" t="str">
        <f t="shared" si="289"/>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287"/>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288"/>
        <v>0</v>
      </c>
      <c r="Y2247" s="263"/>
      <c r="Z2247" s="263"/>
      <c r="AB2247" s="265" t="str">
        <f t="shared" si="289"/>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287"/>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288"/>
        <v>0</v>
      </c>
      <c r="Y2248" s="263"/>
      <c r="Z2248" s="263"/>
      <c r="AB2248" s="265" t="str">
        <f t="shared" si="289"/>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287"/>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288"/>
        <v>0</v>
      </c>
      <c r="Y2249" s="263"/>
      <c r="Z2249" s="263"/>
      <c r="AB2249" s="265" t="str">
        <f t="shared" si="289"/>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287"/>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288"/>
        <v>0</v>
      </c>
      <c r="Y2250" s="263"/>
      <c r="Z2250" s="263"/>
      <c r="AB2250" s="265" t="str">
        <f t="shared" si="289"/>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287"/>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288"/>
        <v>0</v>
      </c>
      <c r="Y2251" s="263"/>
      <c r="Z2251" s="263"/>
      <c r="AB2251" s="265" t="str">
        <f t="shared" si="289"/>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287"/>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288"/>
        <v>0</v>
      </c>
      <c r="Y2252" s="263"/>
      <c r="Z2252" s="263"/>
      <c r="AB2252" s="265" t="str">
        <f t="shared" si="289"/>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287"/>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288"/>
        <v>0</v>
      </c>
      <c r="Y2253" s="263"/>
      <c r="Z2253" s="263"/>
      <c r="AB2253" s="265" t="str">
        <f t="shared" si="289"/>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287"/>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288"/>
        <v>0</v>
      </c>
      <c r="Y2254" s="263"/>
      <c r="Z2254" s="263"/>
      <c r="AB2254" s="265" t="str">
        <f t="shared" si="289"/>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287"/>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288"/>
        <v>0</v>
      </c>
      <c r="Y2255" s="263"/>
      <c r="Z2255" s="263"/>
      <c r="AB2255" s="265" t="str">
        <f t="shared" si="289"/>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287"/>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288"/>
        <v>0</v>
      </c>
      <c r="Y2256" s="263"/>
      <c r="Z2256" s="263"/>
      <c r="AB2256" s="265" t="str">
        <f t="shared" si="289"/>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287"/>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288"/>
        <v>0</v>
      </c>
      <c r="Y2257" s="263"/>
      <c r="Z2257" s="263"/>
      <c r="AB2257" s="265" t="str">
        <f t="shared" si="289"/>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287"/>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288"/>
        <v>0</v>
      </c>
      <c r="Y2258" s="263"/>
      <c r="Z2258" s="263"/>
      <c r="AB2258" s="265" t="str">
        <f t="shared" si="289"/>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287"/>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288"/>
        <v>0</v>
      </c>
      <c r="Y2259" s="263"/>
      <c r="Z2259" s="263"/>
      <c r="AB2259" s="265" t="str">
        <f t="shared" si="289"/>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287"/>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288"/>
        <v>0</v>
      </c>
      <c r="Y2260" s="263"/>
      <c r="Z2260" s="263"/>
      <c r="AB2260" s="265" t="str">
        <f t="shared" si="289"/>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287"/>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288"/>
        <v>0</v>
      </c>
      <c r="Y2261" s="263"/>
      <c r="Z2261" s="263"/>
      <c r="AB2261" s="265" t="str">
        <f t="shared" si="289"/>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287"/>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288"/>
        <v>0</v>
      </c>
      <c r="Y2262" s="263"/>
      <c r="Z2262" s="263"/>
      <c r="AB2262" s="265" t="str">
        <f t="shared" si="289"/>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287"/>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288"/>
        <v>0</v>
      </c>
      <c r="Y2263" s="263"/>
      <c r="Z2263" s="263"/>
      <c r="AB2263" s="265" t="str">
        <f t="shared" si="289"/>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287"/>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288"/>
        <v>0</v>
      </c>
      <c r="Y2264" s="263"/>
      <c r="Z2264" s="263"/>
      <c r="AB2264" s="265" t="str">
        <f t="shared" si="289"/>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287"/>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288"/>
        <v>0</v>
      </c>
      <c r="Y2265" s="263"/>
      <c r="Z2265" s="263"/>
      <c r="AB2265" s="265" t="str">
        <f t="shared" si="289"/>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287"/>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288"/>
        <v>0</v>
      </c>
      <c r="Y2266" s="263"/>
      <c r="Z2266" s="263"/>
      <c r="AB2266" s="265" t="str">
        <f t="shared" si="289"/>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287"/>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288"/>
        <v>0</v>
      </c>
      <c r="Y2267" s="263"/>
      <c r="Z2267" s="263"/>
      <c r="AB2267" s="265" t="str">
        <f t="shared" si="289"/>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290">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291">IF(AND(C2268="Smelter not listed",OR(LEN(D2268)=0,LEN(E2268)=0)),1,0)</f>
        <v>0</v>
      </c>
      <c r="Y2268" s="263"/>
      <c r="Z2268" s="263"/>
      <c r="AB2268" s="265" t="str">
        <f t="shared" ref="AB2268:AB2298" si="292">B2268&amp;C2268</f>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290"/>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291"/>
        <v>0</v>
      </c>
      <c r="Y2269" s="263"/>
      <c r="Z2269" s="263"/>
      <c r="AB2269" s="265" t="str">
        <f t="shared" si="292"/>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290"/>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291"/>
        <v>0</v>
      </c>
      <c r="Y2270" s="263"/>
      <c r="Z2270" s="263"/>
      <c r="AB2270" s="265" t="str">
        <f t="shared" si="292"/>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290"/>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291"/>
        <v>0</v>
      </c>
      <c r="Y2271" s="263"/>
      <c r="Z2271" s="263"/>
      <c r="AB2271" s="265" t="str">
        <f t="shared" si="292"/>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290"/>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291"/>
        <v>0</v>
      </c>
      <c r="Y2272" s="263"/>
      <c r="Z2272" s="263"/>
      <c r="AB2272" s="265" t="str">
        <f t="shared" si="292"/>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290"/>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291"/>
        <v>0</v>
      </c>
      <c r="Y2273" s="263"/>
      <c r="Z2273" s="263"/>
      <c r="AB2273" s="265" t="str">
        <f t="shared" si="292"/>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290"/>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291"/>
        <v>0</v>
      </c>
      <c r="Y2274" s="263"/>
      <c r="Z2274" s="263"/>
      <c r="AB2274" s="265" t="str">
        <f t="shared" si="292"/>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290"/>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291"/>
        <v>0</v>
      </c>
      <c r="Y2275" s="263"/>
      <c r="Z2275" s="263"/>
      <c r="AB2275" s="265" t="str">
        <f t="shared" si="292"/>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290"/>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291"/>
        <v>0</v>
      </c>
      <c r="Y2276" s="263"/>
      <c r="Z2276" s="263"/>
      <c r="AB2276" s="265" t="str">
        <f t="shared" si="292"/>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290"/>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291"/>
        <v>0</v>
      </c>
      <c r="Y2277" s="263"/>
      <c r="Z2277" s="263"/>
      <c r="AB2277" s="265" t="str">
        <f t="shared" si="292"/>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290"/>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291"/>
        <v>0</v>
      </c>
      <c r="Y2278" s="263"/>
      <c r="Z2278" s="263"/>
      <c r="AB2278" s="265" t="str">
        <f t="shared" si="292"/>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290"/>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291"/>
        <v>0</v>
      </c>
      <c r="Y2279" s="263"/>
      <c r="Z2279" s="263"/>
      <c r="AB2279" s="265" t="str">
        <f t="shared" si="292"/>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290"/>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291"/>
        <v>0</v>
      </c>
      <c r="Y2280" s="263"/>
      <c r="Z2280" s="263"/>
      <c r="AB2280" s="265" t="str">
        <f t="shared" si="292"/>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290"/>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291"/>
        <v>0</v>
      </c>
      <c r="Y2281" s="263"/>
      <c r="Z2281" s="263"/>
      <c r="AB2281" s="265" t="str">
        <f t="shared" si="292"/>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290"/>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291"/>
        <v>0</v>
      </c>
      <c r="Y2282" s="263"/>
      <c r="Z2282" s="263"/>
      <c r="AB2282" s="265" t="str">
        <f t="shared" si="292"/>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290"/>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291"/>
        <v>0</v>
      </c>
      <c r="Y2283" s="263"/>
      <c r="Z2283" s="263"/>
      <c r="AB2283" s="265" t="str">
        <f t="shared" si="292"/>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290"/>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291"/>
        <v>0</v>
      </c>
      <c r="Y2284" s="263"/>
      <c r="Z2284" s="263"/>
      <c r="AB2284" s="265" t="str">
        <f t="shared" si="292"/>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290"/>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291"/>
        <v>0</v>
      </c>
      <c r="Y2285" s="263"/>
      <c r="Z2285" s="263"/>
      <c r="AB2285" s="265" t="str">
        <f t="shared" si="292"/>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290"/>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291"/>
        <v>0</v>
      </c>
      <c r="Y2286" s="263"/>
      <c r="Z2286" s="263"/>
      <c r="AB2286" s="265" t="str">
        <f t="shared" si="292"/>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290"/>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291"/>
        <v>0</v>
      </c>
      <c r="Y2287" s="263"/>
      <c r="Z2287" s="263"/>
      <c r="AB2287" s="265" t="str">
        <f t="shared" si="292"/>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290"/>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291"/>
        <v>0</v>
      </c>
      <c r="Y2288" s="263"/>
      <c r="Z2288" s="263"/>
      <c r="AB2288" s="265" t="str">
        <f t="shared" si="292"/>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290"/>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291"/>
        <v>0</v>
      </c>
      <c r="Y2289" s="263"/>
      <c r="Z2289" s="263"/>
      <c r="AB2289" s="265" t="str">
        <f t="shared" si="292"/>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290"/>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291"/>
        <v>0</v>
      </c>
      <c r="Y2290" s="263"/>
      <c r="Z2290" s="263"/>
      <c r="AB2290" s="265" t="str">
        <f t="shared" si="292"/>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290"/>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291"/>
        <v>0</v>
      </c>
      <c r="Y2291" s="263"/>
      <c r="Z2291" s="263"/>
      <c r="AB2291" s="265" t="str">
        <f t="shared" si="292"/>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290"/>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291"/>
        <v>0</v>
      </c>
      <c r="Y2292" s="263"/>
      <c r="Z2292" s="263"/>
      <c r="AB2292" s="265" t="str">
        <f t="shared" si="292"/>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290"/>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291"/>
        <v>0</v>
      </c>
      <c r="Y2293" s="263"/>
      <c r="Z2293" s="263"/>
      <c r="AB2293" s="265" t="str">
        <f t="shared" si="292"/>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290"/>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291"/>
        <v>0</v>
      </c>
      <c r="Y2294" s="263"/>
      <c r="Z2294" s="263"/>
      <c r="AB2294" s="265" t="str">
        <f t="shared" si="292"/>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290"/>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291"/>
        <v>0</v>
      </c>
      <c r="Y2295" s="263"/>
      <c r="Z2295" s="263"/>
      <c r="AB2295" s="265" t="str">
        <f t="shared" si="292"/>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290"/>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291"/>
        <v>0</v>
      </c>
      <c r="Y2296" s="263"/>
      <c r="Z2296" s="263"/>
      <c r="AB2296" s="265" t="str">
        <f t="shared" si="292"/>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290"/>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291"/>
        <v>0</v>
      </c>
      <c r="Y2297" s="263"/>
      <c r="Z2297" s="263"/>
      <c r="AB2297" s="265" t="str">
        <f t="shared" si="292"/>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290"/>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291"/>
        <v>0</v>
      </c>
      <c r="Y2298" s="263"/>
      <c r="Z2298" s="263"/>
      <c r="AB2298" s="265" t="str">
        <f t="shared" si="292"/>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293">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294">IF(AND(C2299="Smelter not listed",OR(LEN(D2299)=0,LEN(E2299)=0)),1,0)</f>
        <v>0</v>
      </c>
      <c r="Y2299" s="263"/>
      <c r="Z2299" s="263"/>
      <c r="AB2299" s="265" t="str">
        <f t="shared" ref="AB2299" si="295">B2299&amp;C2299</f>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296">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297">IF(AND(C2300="Smelter not listed",OR(LEN(D2300)=0,LEN(E2300)=0)),1,0)</f>
        <v>0</v>
      </c>
      <c r="Y2300" s="263"/>
      <c r="Z2300" s="263"/>
      <c r="AB2300" s="265" t="str">
        <f t="shared" ref="AB2300:AB2331" si="298">B2300&amp;C2300</f>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296"/>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297"/>
        <v>0</v>
      </c>
      <c r="Y2301" s="263"/>
      <c r="Z2301" s="263"/>
      <c r="AB2301" s="265" t="str">
        <f t="shared" si="298"/>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296"/>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297"/>
        <v>0</v>
      </c>
      <c r="Y2302" s="263"/>
      <c r="Z2302" s="263"/>
      <c r="AB2302" s="265" t="str">
        <f t="shared" si="298"/>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296"/>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297"/>
        <v>0</v>
      </c>
      <c r="Y2303" s="263"/>
      <c r="Z2303" s="263"/>
      <c r="AB2303" s="265" t="str">
        <f t="shared" si="298"/>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296"/>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297"/>
        <v>0</v>
      </c>
      <c r="Y2304" s="263"/>
      <c r="Z2304" s="263"/>
      <c r="AB2304" s="265" t="str">
        <f t="shared" si="298"/>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296"/>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297"/>
        <v>0</v>
      </c>
      <c r="Y2305" s="263"/>
      <c r="Z2305" s="263"/>
      <c r="AB2305" s="265" t="str">
        <f t="shared" si="298"/>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296"/>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297"/>
        <v>0</v>
      </c>
      <c r="Y2306" s="263"/>
      <c r="Z2306" s="263"/>
      <c r="AB2306" s="265" t="str">
        <f t="shared" si="298"/>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296"/>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297"/>
        <v>0</v>
      </c>
      <c r="Y2307" s="263"/>
      <c r="Z2307" s="263"/>
      <c r="AB2307" s="265" t="str">
        <f t="shared" si="298"/>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296"/>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297"/>
        <v>0</v>
      </c>
      <c r="Y2308" s="263"/>
      <c r="Z2308" s="263"/>
      <c r="AB2308" s="265" t="str">
        <f t="shared" si="298"/>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296"/>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297"/>
        <v>0</v>
      </c>
      <c r="Y2309" s="263"/>
      <c r="Z2309" s="263"/>
      <c r="AB2309" s="265" t="str">
        <f t="shared" si="298"/>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296"/>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297"/>
        <v>0</v>
      </c>
      <c r="Y2310" s="263"/>
      <c r="Z2310" s="263"/>
      <c r="AB2310" s="265" t="str">
        <f t="shared" si="298"/>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296"/>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297"/>
        <v>0</v>
      </c>
      <c r="Y2311" s="263"/>
      <c r="Z2311" s="263"/>
      <c r="AB2311" s="265" t="str">
        <f t="shared" si="298"/>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296"/>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297"/>
        <v>0</v>
      </c>
      <c r="Y2312" s="263"/>
      <c r="Z2312" s="263"/>
      <c r="AB2312" s="265" t="str">
        <f t="shared" si="298"/>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296"/>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297"/>
        <v>0</v>
      </c>
      <c r="Y2313" s="263"/>
      <c r="Z2313" s="263"/>
      <c r="AB2313" s="265" t="str">
        <f t="shared" si="298"/>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296"/>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297"/>
        <v>0</v>
      </c>
      <c r="Y2314" s="263"/>
      <c r="Z2314" s="263"/>
      <c r="AB2314" s="265" t="str">
        <f t="shared" si="298"/>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296"/>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297"/>
        <v>0</v>
      </c>
      <c r="Y2315" s="263"/>
      <c r="Z2315" s="263"/>
      <c r="AB2315" s="265" t="str">
        <f t="shared" si="298"/>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296"/>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297"/>
        <v>0</v>
      </c>
      <c r="Y2316" s="263"/>
      <c r="Z2316" s="263"/>
      <c r="AB2316" s="265" t="str">
        <f t="shared" si="298"/>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296"/>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297"/>
        <v>0</v>
      </c>
      <c r="Y2317" s="263"/>
      <c r="Z2317" s="263"/>
      <c r="AB2317" s="265" t="str">
        <f t="shared" si="298"/>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296"/>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297"/>
        <v>0</v>
      </c>
      <c r="Y2318" s="263"/>
      <c r="Z2318" s="263"/>
      <c r="AB2318" s="265" t="str">
        <f t="shared" si="298"/>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296"/>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297"/>
        <v>0</v>
      </c>
      <c r="Y2319" s="263"/>
      <c r="Z2319" s="263"/>
      <c r="AB2319" s="265" t="str">
        <f t="shared" si="298"/>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296"/>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297"/>
        <v>0</v>
      </c>
      <c r="Y2320" s="263"/>
      <c r="Z2320" s="263"/>
      <c r="AB2320" s="265" t="str">
        <f t="shared" si="298"/>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296"/>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297"/>
        <v>0</v>
      </c>
      <c r="Y2321" s="263"/>
      <c r="Z2321" s="263"/>
      <c r="AB2321" s="265" t="str">
        <f t="shared" si="298"/>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296"/>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297"/>
        <v>0</v>
      </c>
      <c r="Y2322" s="263"/>
      <c r="Z2322" s="263"/>
      <c r="AB2322" s="265" t="str">
        <f t="shared" si="298"/>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296"/>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297"/>
        <v>0</v>
      </c>
      <c r="Y2323" s="263"/>
      <c r="Z2323" s="263"/>
      <c r="AB2323" s="265" t="str">
        <f t="shared" si="298"/>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296"/>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297"/>
        <v>0</v>
      </c>
      <c r="Y2324" s="263"/>
      <c r="Z2324" s="263"/>
      <c r="AB2324" s="265" t="str">
        <f t="shared" si="298"/>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296"/>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297"/>
        <v>0</v>
      </c>
      <c r="Y2325" s="263"/>
      <c r="Z2325" s="263"/>
      <c r="AB2325" s="265" t="str">
        <f t="shared" si="298"/>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296"/>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297"/>
        <v>0</v>
      </c>
      <c r="Y2326" s="263"/>
      <c r="Z2326" s="263"/>
      <c r="AB2326" s="265" t="str">
        <f t="shared" si="298"/>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296"/>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297"/>
        <v>0</v>
      </c>
      <c r="Y2327" s="263"/>
      <c r="Z2327" s="263"/>
      <c r="AB2327" s="265" t="str">
        <f t="shared" si="298"/>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296"/>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297"/>
        <v>0</v>
      </c>
      <c r="Y2328" s="263"/>
      <c r="Z2328" s="263"/>
      <c r="AB2328" s="265" t="str">
        <f t="shared" si="298"/>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296"/>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297"/>
        <v>0</v>
      </c>
      <c r="Y2329" s="263"/>
      <c r="Z2329" s="263"/>
      <c r="AB2329" s="265" t="str">
        <f t="shared" si="298"/>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296"/>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297"/>
        <v>0</v>
      </c>
      <c r="Y2330" s="263"/>
      <c r="Z2330" s="263"/>
      <c r="AB2330" s="265" t="str">
        <f t="shared" si="298"/>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296"/>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297"/>
        <v>0</v>
      </c>
      <c r="Y2331" s="263"/>
      <c r="Z2331" s="263"/>
      <c r="AB2331" s="265" t="str">
        <f t="shared" si="298"/>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299">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00">IF(AND(C2332="Smelter not listed",OR(LEN(D2332)=0,LEN(E2332)=0)),1,0)</f>
        <v>0</v>
      </c>
      <c r="Y2332" s="263"/>
      <c r="Z2332" s="263"/>
      <c r="AB2332" s="265" t="str">
        <f t="shared" ref="AB2332:AB2362" si="301">B2332&amp;C2332</f>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299"/>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00"/>
        <v>0</v>
      </c>
      <c r="Y2333" s="263"/>
      <c r="Z2333" s="263"/>
      <c r="AB2333" s="265" t="str">
        <f t="shared" si="301"/>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299"/>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00"/>
        <v>0</v>
      </c>
      <c r="Y2334" s="263"/>
      <c r="Z2334" s="263"/>
      <c r="AB2334" s="265" t="str">
        <f t="shared" si="301"/>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299"/>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00"/>
        <v>0</v>
      </c>
      <c r="Y2335" s="263"/>
      <c r="Z2335" s="263"/>
      <c r="AB2335" s="265" t="str">
        <f t="shared" si="301"/>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299"/>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00"/>
        <v>0</v>
      </c>
      <c r="Y2336" s="263"/>
      <c r="Z2336" s="263"/>
      <c r="AB2336" s="265" t="str">
        <f t="shared" si="301"/>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299"/>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00"/>
        <v>0</v>
      </c>
      <c r="Y2337" s="263"/>
      <c r="Z2337" s="263"/>
      <c r="AB2337" s="265" t="str">
        <f t="shared" si="301"/>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299"/>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00"/>
        <v>0</v>
      </c>
      <c r="Y2338" s="263"/>
      <c r="Z2338" s="263"/>
      <c r="AB2338" s="265" t="str">
        <f t="shared" si="301"/>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299"/>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00"/>
        <v>0</v>
      </c>
      <c r="Y2339" s="263"/>
      <c r="Z2339" s="263"/>
      <c r="AB2339" s="265" t="str">
        <f t="shared" si="301"/>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299"/>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00"/>
        <v>0</v>
      </c>
      <c r="Y2340" s="263"/>
      <c r="Z2340" s="263"/>
      <c r="AB2340" s="265" t="str">
        <f t="shared" si="301"/>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299"/>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00"/>
        <v>0</v>
      </c>
      <c r="Y2341" s="263"/>
      <c r="Z2341" s="263"/>
      <c r="AB2341" s="265" t="str">
        <f t="shared" si="301"/>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299"/>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00"/>
        <v>0</v>
      </c>
      <c r="Y2342" s="263"/>
      <c r="Z2342" s="263"/>
      <c r="AB2342" s="265" t="str">
        <f t="shared" si="301"/>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299"/>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00"/>
        <v>0</v>
      </c>
      <c r="Y2343" s="263"/>
      <c r="Z2343" s="263"/>
      <c r="AB2343" s="265" t="str">
        <f t="shared" si="301"/>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299"/>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00"/>
        <v>0</v>
      </c>
      <c r="Y2344" s="263"/>
      <c r="Z2344" s="263"/>
      <c r="AB2344" s="265" t="str">
        <f t="shared" si="301"/>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299"/>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00"/>
        <v>0</v>
      </c>
      <c r="Y2345" s="263"/>
      <c r="Z2345" s="263"/>
      <c r="AB2345" s="265" t="str">
        <f t="shared" si="301"/>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299"/>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00"/>
        <v>0</v>
      </c>
      <c r="Y2346" s="263"/>
      <c r="Z2346" s="263"/>
      <c r="AB2346" s="265" t="str">
        <f t="shared" si="301"/>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299"/>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00"/>
        <v>0</v>
      </c>
      <c r="Y2347" s="263"/>
      <c r="Z2347" s="263"/>
      <c r="AB2347" s="265" t="str">
        <f t="shared" si="301"/>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299"/>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00"/>
        <v>0</v>
      </c>
      <c r="Y2348" s="263"/>
      <c r="Z2348" s="263"/>
      <c r="AB2348" s="265" t="str">
        <f t="shared" si="301"/>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299"/>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00"/>
        <v>0</v>
      </c>
      <c r="Y2349" s="263"/>
      <c r="Z2349" s="263"/>
      <c r="AB2349" s="265" t="str">
        <f t="shared" si="301"/>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299"/>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00"/>
        <v>0</v>
      </c>
      <c r="Y2350" s="263"/>
      <c r="Z2350" s="263"/>
      <c r="AB2350" s="265" t="str">
        <f t="shared" si="301"/>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299"/>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00"/>
        <v>0</v>
      </c>
      <c r="Y2351" s="263"/>
      <c r="Z2351" s="263"/>
      <c r="AB2351" s="265" t="str">
        <f t="shared" si="301"/>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299"/>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00"/>
        <v>0</v>
      </c>
      <c r="Y2352" s="263"/>
      <c r="Z2352" s="263"/>
      <c r="AB2352" s="265" t="str">
        <f t="shared" si="301"/>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299"/>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00"/>
        <v>0</v>
      </c>
      <c r="Y2353" s="263"/>
      <c r="Z2353" s="263"/>
      <c r="AB2353" s="265" t="str">
        <f t="shared" si="301"/>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299"/>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00"/>
        <v>0</v>
      </c>
      <c r="Y2354" s="263"/>
      <c r="Z2354" s="263"/>
      <c r="AB2354" s="265" t="str">
        <f t="shared" si="301"/>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299"/>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00"/>
        <v>0</v>
      </c>
      <c r="Y2355" s="263"/>
      <c r="Z2355" s="263"/>
      <c r="AB2355" s="265" t="str">
        <f t="shared" si="301"/>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299"/>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00"/>
        <v>0</v>
      </c>
      <c r="Y2356" s="263"/>
      <c r="Z2356" s="263"/>
      <c r="AB2356" s="265" t="str">
        <f t="shared" si="301"/>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299"/>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00"/>
        <v>0</v>
      </c>
      <c r="Y2357" s="263"/>
      <c r="Z2357" s="263"/>
      <c r="AB2357" s="265" t="str">
        <f t="shared" si="301"/>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299"/>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00"/>
        <v>0</v>
      </c>
      <c r="Y2358" s="263"/>
      <c r="Z2358" s="263"/>
      <c r="AB2358" s="265" t="str">
        <f t="shared" si="301"/>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299"/>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00"/>
        <v>0</v>
      </c>
      <c r="Y2359" s="263"/>
      <c r="Z2359" s="263"/>
      <c r="AB2359" s="265" t="str">
        <f t="shared" si="301"/>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299"/>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00"/>
        <v>0</v>
      </c>
      <c r="Y2360" s="263"/>
      <c r="Z2360" s="263"/>
      <c r="AB2360" s="265" t="str">
        <f t="shared" si="301"/>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299"/>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00"/>
        <v>0</v>
      </c>
      <c r="Y2361" s="263"/>
      <c r="Z2361" s="263"/>
      <c r="AB2361" s="265" t="str">
        <f t="shared" si="301"/>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299"/>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00"/>
        <v>0</v>
      </c>
      <c r="Y2362" s="263"/>
      <c r="Z2362" s="263"/>
      <c r="AB2362" s="265" t="str">
        <f t="shared" si="301"/>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02">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03">IF(AND(C2363="Smelter not listed",OR(LEN(D2363)=0,LEN(E2363)=0)),1,0)</f>
        <v>0</v>
      </c>
      <c r="Y2363" s="263"/>
      <c r="Z2363" s="263"/>
      <c r="AB2363" s="265" t="str">
        <f t="shared" ref="AB2363" si="304">B2363&amp;C2363</f>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05">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06">IF(AND(C2364="Smelter not listed",OR(LEN(D2364)=0,LEN(E2364)=0)),1,0)</f>
        <v>0</v>
      </c>
      <c r="Y2364" s="263"/>
      <c r="Z2364" s="263"/>
      <c r="AB2364" s="265" t="str">
        <f t="shared" ref="AB2364:AB2395" si="307">B2364&amp;C2364</f>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05"/>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06"/>
        <v>0</v>
      </c>
      <c r="Y2365" s="263"/>
      <c r="Z2365" s="263"/>
      <c r="AB2365" s="265" t="str">
        <f t="shared" si="307"/>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05"/>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06"/>
        <v>0</v>
      </c>
      <c r="Y2366" s="263"/>
      <c r="Z2366" s="263"/>
      <c r="AB2366" s="265" t="str">
        <f t="shared" si="307"/>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05"/>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06"/>
        <v>0</v>
      </c>
      <c r="Y2367" s="263"/>
      <c r="Z2367" s="263"/>
      <c r="AB2367" s="265" t="str">
        <f t="shared" si="307"/>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05"/>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06"/>
        <v>0</v>
      </c>
      <c r="Y2368" s="263"/>
      <c r="Z2368" s="263"/>
      <c r="AB2368" s="265" t="str">
        <f t="shared" si="307"/>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05"/>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06"/>
        <v>0</v>
      </c>
      <c r="Y2369" s="263"/>
      <c r="Z2369" s="263"/>
      <c r="AB2369" s="265" t="str">
        <f t="shared" si="307"/>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05"/>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06"/>
        <v>0</v>
      </c>
      <c r="Y2370" s="263"/>
      <c r="Z2370" s="263"/>
      <c r="AB2370" s="265" t="str">
        <f t="shared" si="307"/>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05"/>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06"/>
        <v>0</v>
      </c>
      <c r="Y2371" s="263"/>
      <c r="Z2371" s="263"/>
      <c r="AB2371" s="265" t="str">
        <f t="shared" si="307"/>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05"/>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06"/>
        <v>0</v>
      </c>
      <c r="Y2372" s="263"/>
      <c r="Z2372" s="263"/>
      <c r="AB2372" s="265" t="str">
        <f t="shared" si="307"/>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05"/>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06"/>
        <v>0</v>
      </c>
      <c r="Y2373" s="263"/>
      <c r="Z2373" s="263"/>
      <c r="AB2373" s="265" t="str">
        <f t="shared" si="307"/>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05"/>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06"/>
        <v>0</v>
      </c>
      <c r="Y2374" s="263"/>
      <c r="Z2374" s="263"/>
      <c r="AB2374" s="265" t="str">
        <f t="shared" si="307"/>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05"/>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06"/>
        <v>0</v>
      </c>
      <c r="Y2375" s="263"/>
      <c r="Z2375" s="263"/>
      <c r="AB2375" s="265" t="str">
        <f t="shared" si="307"/>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05"/>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06"/>
        <v>0</v>
      </c>
      <c r="Y2376" s="263"/>
      <c r="Z2376" s="263"/>
      <c r="AB2376" s="265" t="str">
        <f t="shared" si="307"/>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05"/>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06"/>
        <v>0</v>
      </c>
      <c r="Y2377" s="263"/>
      <c r="Z2377" s="263"/>
      <c r="AB2377" s="265" t="str">
        <f t="shared" si="307"/>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05"/>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06"/>
        <v>0</v>
      </c>
      <c r="Y2378" s="263"/>
      <c r="Z2378" s="263"/>
      <c r="AB2378" s="265" t="str">
        <f t="shared" si="307"/>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05"/>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06"/>
        <v>0</v>
      </c>
      <c r="Y2379" s="263"/>
      <c r="Z2379" s="263"/>
      <c r="AB2379" s="265" t="str">
        <f t="shared" si="307"/>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05"/>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06"/>
        <v>0</v>
      </c>
      <c r="Y2380" s="263"/>
      <c r="Z2380" s="263"/>
      <c r="AB2380" s="265" t="str">
        <f t="shared" si="307"/>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05"/>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06"/>
        <v>0</v>
      </c>
      <c r="Y2381" s="263"/>
      <c r="Z2381" s="263"/>
      <c r="AB2381" s="265" t="str">
        <f t="shared" si="307"/>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05"/>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06"/>
        <v>0</v>
      </c>
      <c r="Y2382" s="263"/>
      <c r="Z2382" s="263"/>
      <c r="AB2382" s="265" t="str">
        <f t="shared" si="307"/>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05"/>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06"/>
        <v>0</v>
      </c>
      <c r="Y2383" s="263"/>
      <c r="Z2383" s="263"/>
      <c r="AB2383" s="265" t="str">
        <f t="shared" si="307"/>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05"/>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06"/>
        <v>0</v>
      </c>
      <c r="Y2384" s="263"/>
      <c r="Z2384" s="263"/>
      <c r="AB2384" s="265" t="str">
        <f t="shared" si="307"/>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05"/>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06"/>
        <v>0</v>
      </c>
      <c r="Y2385" s="263"/>
      <c r="Z2385" s="263"/>
      <c r="AB2385" s="265" t="str">
        <f t="shared" si="307"/>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05"/>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06"/>
        <v>0</v>
      </c>
      <c r="Y2386" s="263"/>
      <c r="Z2386" s="263"/>
      <c r="AB2386" s="265" t="str">
        <f t="shared" si="307"/>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05"/>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06"/>
        <v>0</v>
      </c>
      <c r="Y2387" s="263"/>
      <c r="Z2387" s="263"/>
      <c r="AB2387" s="265" t="str">
        <f t="shared" si="307"/>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05"/>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06"/>
        <v>0</v>
      </c>
      <c r="Y2388" s="263"/>
      <c r="Z2388" s="263"/>
      <c r="AB2388" s="265" t="str">
        <f t="shared" si="307"/>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05"/>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06"/>
        <v>0</v>
      </c>
      <c r="Y2389" s="263"/>
      <c r="Z2389" s="263"/>
      <c r="AB2389" s="265" t="str">
        <f t="shared" si="307"/>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05"/>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06"/>
        <v>0</v>
      </c>
      <c r="Y2390" s="263"/>
      <c r="Z2390" s="263"/>
      <c r="AB2390" s="265" t="str">
        <f t="shared" si="307"/>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05"/>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06"/>
        <v>0</v>
      </c>
      <c r="Y2391" s="263"/>
      <c r="Z2391" s="263"/>
      <c r="AB2391" s="265" t="str">
        <f t="shared" si="307"/>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05"/>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06"/>
        <v>0</v>
      </c>
      <c r="Y2392" s="263"/>
      <c r="Z2392" s="263"/>
      <c r="AB2392" s="265" t="str">
        <f t="shared" si="307"/>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05"/>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06"/>
        <v>0</v>
      </c>
      <c r="Y2393" s="263"/>
      <c r="Z2393" s="263"/>
      <c r="AB2393" s="265" t="str">
        <f t="shared" si="307"/>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05"/>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06"/>
        <v>0</v>
      </c>
      <c r="Y2394" s="263"/>
      <c r="Z2394" s="263"/>
      <c r="AB2394" s="265" t="str">
        <f t="shared" si="307"/>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05"/>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06"/>
        <v>0</v>
      </c>
      <c r="Y2395" s="263"/>
      <c r="Z2395" s="263"/>
      <c r="AB2395" s="265" t="str">
        <f t="shared" si="307"/>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08">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09">IF(AND(C2396="Smelter not listed",OR(LEN(D2396)=0,LEN(E2396)=0)),1,0)</f>
        <v>0</v>
      </c>
      <c r="Y2396" s="263"/>
      <c r="Z2396" s="263"/>
      <c r="AB2396" s="265" t="str">
        <f t="shared" ref="AB2396:AB2426" si="310">B2396&amp;C2396</f>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08"/>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09"/>
        <v>0</v>
      </c>
      <c r="Y2397" s="263"/>
      <c r="Z2397" s="263"/>
      <c r="AB2397" s="265" t="str">
        <f t="shared" si="310"/>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08"/>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09"/>
        <v>0</v>
      </c>
      <c r="Y2398" s="263"/>
      <c r="Z2398" s="263"/>
      <c r="AB2398" s="265" t="str">
        <f t="shared" si="310"/>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08"/>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09"/>
        <v>0</v>
      </c>
      <c r="Y2399" s="263"/>
      <c r="Z2399" s="263"/>
      <c r="AB2399" s="265" t="str">
        <f t="shared" si="310"/>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08"/>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09"/>
        <v>0</v>
      </c>
      <c r="Y2400" s="263"/>
      <c r="Z2400" s="263"/>
      <c r="AB2400" s="265" t="str">
        <f t="shared" si="310"/>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08"/>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09"/>
        <v>0</v>
      </c>
      <c r="Y2401" s="263"/>
      <c r="Z2401" s="263"/>
      <c r="AB2401" s="265" t="str">
        <f t="shared" si="310"/>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08"/>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09"/>
        <v>0</v>
      </c>
      <c r="Y2402" s="263"/>
      <c r="Z2402" s="263"/>
      <c r="AB2402" s="265" t="str">
        <f t="shared" si="310"/>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08"/>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09"/>
        <v>0</v>
      </c>
      <c r="Y2403" s="263"/>
      <c r="Z2403" s="263"/>
      <c r="AB2403" s="265" t="str">
        <f t="shared" si="310"/>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08"/>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09"/>
        <v>0</v>
      </c>
      <c r="Y2404" s="263"/>
      <c r="Z2404" s="263"/>
      <c r="AB2404" s="265" t="str">
        <f t="shared" si="310"/>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08"/>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09"/>
        <v>0</v>
      </c>
      <c r="Y2405" s="263"/>
      <c r="Z2405" s="263"/>
      <c r="AB2405" s="265" t="str">
        <f t="shared" si="310"/>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08"/>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09"/>
        <v>0</v>
      </c>
      <c r="Y2406" s="263"/>
      <c r="Z2406" s="263"/>
      <c r="AB2406" s="265" t="str">
        <f t="shared" si="310"/>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08"/>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09"/>
        <v>0</v>
      </c>
      <c r="Y2407" s="263"/>
      <c r="Z2407" s="263"/>
      <c r="AB2407" s="265" t="str">
        <f t="shared" si="310"/>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08"/>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09"/>
        <v>0</v>
      </c>
      <c r="Y2408" s="263"/>
      <c r="Z2408" s="263"/>
      <c r="AB2408" s="265" t="str">
        <f t="shared" si="310"/>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08"/>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09"/>
        <v>0</v>
      </c>
      <c r="Y2409" s="263"/>
      <c r="Z2409" s="263"/>
      <c r="AB2409" s="265" t="str">
        <f t="shared" si="310"/>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08"/>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09"/>
        <v>0</v>
      </c>
      <c r="Y2410" s="263"/>
      <c r="Z2410" s="263"/>
      <c r="AB2410" s="265" t="str">
        <f t="shared" si="310"/>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08"/>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09"/>
        <v>0</v>
      </c>
      <c r="Y2411" s="263"/>
      <c r="Z2411" s="263"/>
      <c r="AB2411" s="265" t="str">
        <f t="shared" si="310"/>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08"/>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09"/>
        <v>0</v>
      </c>
      <c r="Y2412" s="263"/>
      <c r="Z2412" s="263"/>
      <c r="AB2412" s="265" t="str">
        <f t="shared" si="310"/>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08"/>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09"/>
        <v>0</v>
      </c>
      <c r="Y2413" s="263"/>
      <c r="Z2413" s="263"/>
      <c r="AB2413" s="265" t="str">
        <f t="shared" si="310"/>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08"/>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09"/>
        <v>0</v>
      </c>
      <c r="Y2414" s="263"/>
      <c r="Z2414" s="263"/>
      <c r="AB2414" s="265" t="str">
        <f t="shared" si="310"/>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08"/>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09"/>
        <v>0</v>
      </c>
      <c r="Y2415" s="263"/>
      <c r="Z2415" s="263"/>
      <c r="AB2415" s="265" t="str">
        <f t="shared" si="310"/>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08"/>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09"/>
        <v>0</v>
      </c>
      <c r="Y2416" s="263"/>
      <c r="Z2416" s="263"/>
      <c r="AB2416" s="265" t="str">
        <f t="shared" si="310"/>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08"/>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09"/>
        <v>0</v>
      </c>
      <c r="Y2417" s="263"/>
      <c r="Z2417" s="263"/>
      <c r="AB2417" s="265" t="str">
        <f t="shared" si="310"/>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08"/>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09"/>
        <v>0</v>
      </c>
      <c r="Y2418" s="263"/>
      <c r="Z2418" s="263"/>
      <c r="AB2418" s="265" t="str">
        <f t="shared" si="310"/>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08"/>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09"/>
        <v>0</v>
      </c>
      <c r="Y2419" s="263"/>
      <c r="Z2419" s="263"/>
      <c r="AB2419" s="265" t="str">
        <f t="shared" si="310"/>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08"/>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09"/>
        <v>0</v>
      </c>
      <c r="Y2420" s="263"/>
      <c r="Z2420" s="263"/>
      <c r="AB2420" s="265" t="str">
        <f t="shared" si="310"/>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08"/>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09"/>
        <v>0</v>
      </c>
      <c r="Y2421" s="263"/>
      <c r="Z2421" s="263"/>
      <c r="AB2421" s="265" t="str">
        <f t="shared" si="310"/>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08"/>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09"/>
        <v>0</v>
      </c>
      <c r="Y2422" s="263"/>
      <c r="Z2422" s="263"/>
      <c r="AB2422" s="265" t="str">
        <f t="shared" si="310"/>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08"/>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09"/>
        <v>0</v>
      </c>
      <c r="Y2423" s="263"/>
      <c r="Z2423" s="263"/>
      <c r="AB2423" s="265" t="str">
        <f t="shared" si="310"/>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08"/>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09"/>
        <v>0</v>
      </c>
      <c r="Y2424" s="263"/>
      <c r="Z2424" s="263"/>
      <c r="AB2424" s="265" t="str">
        <f t="shared" si="310"/>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08"/>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09"/>
        <v>0</v>
      </c>
      <c r="Y2425" s="263"/>
      <c r="Z2425" s="263"/>
      <c r="AB2425" s="265" t="str">
        <f t="shared" si="310"/>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08"/>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09"/>
        <v>0</v>
      </c>
      <c r="Y2426" s="263"/>
      <c r="Z2426" s="263"/>
      <c r="AB2426" s="265" t="str">
        <f t="shared" si="310"/>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11">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12">IF(AND(C2427="Smelter not listed",OR(LEN(D2427)=0,LEN(E2427)=0)),1,0)</f>
        <v>0</v>
      </c>
      <c r="Y2427" s="263"/>
      <c r="Z2427" s="263"/>
      <c r="AB2427" s="265" t="str">
        <f t="shared" ref="AB2427" si="313">B2427&amp;C2427</f>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14">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15">IF(AND(C2428="Smelter not listed",OR(LEN(D2428)=0,LEN(E2428)=0)),1,0)</f>
        <v>0</v>
      </c>
      <c r="Y2428" s="263"/>
      <c r="Z2428" s="263"/>
      <c r="AB2428" s="265" t="str">
        <f t="shared" ref="AB2428:AB2459" si="316">B2428&amp;C2428</f>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14"/>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15"/>
        <v>0</v>
      </c>
      <c r="Y2429" s="263"/>
      <c r="Z2429" s="263"/>
      <c r="AB2429" s="265" t="str">
        <f t="shared" si="316"/>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14"/>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15"/>
        <v>0</v>
      </c>
      <c r="Y2430" s="263"/>
      <c r="Z2430" s="263"/>
      <c r="AB2430" s="265" t="str">
        <f t="shared" si="316"/>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14"/>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15"/>
        <v>0</v>
      </c>
      <c r="Y2431" s="263"/>
      <c r="Z2431" s="263"/>
      <c r="AB2431" s="265" t="str">
        <f t="shared" si="316"/>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14"/>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15"/>
        <v>0</v>
      </c>
      <c r="Y2432" s="263"/>
      <c r="Z2432" s="263"/>
      <c r="AB2432" s="265" t="str">
        <f t="shared" si="316"/>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14"/>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15"/>
        <v>0</v>
      </c>
      <c r="Y2433" s="263"/>
      <c r="Z2433" s="263"/>
      <c r="AB2433" s="265" t="str">
        <f t="shared" si="316"/>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14"/>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15"/>
        <v>0</v>
      </c>
      <c r="Y2434" s="263"/>
      <c r="Z2434" s="263"/>
      <c r="AB2434" s="265" t="str">
        <f t="shared" si="316"/>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14"/>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15"/>
        <v>0</v>
      </c>
      <c r="Y2435" s="263"/>
      <c r="Z2435" s="263"/>
      <c r="AB2435" s="265" t="str">
        <f t="shared" si="316"/>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14"/>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15"/>
        <v>0</v>
      </c>
      <c r="Y2436" s="263"/>
      <c r="Z2436" s="263"/>
      <c r="AB2436" s="265" t="str">
        <f t="shared" si="316"/>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14"/>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15"/>
        <v>0</v>
      </c>
      <c r="Y2437" s="263"/>
      <c r="Z2437" s="263"/>
      <c r="AB2437" s="265" t="str">
        <f t="shared" si="316"/>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14"/>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15"/>
        <v>0</v>
      </c>
      <c r="Y2438" s="263"/>
      <c r="Z2438" s="263"/>
      <c r="AB2438" s="265" t="str">
        <f t="shared" si="316"/>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14"/>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15"/>
        <v>0</v>
      </c>
      <c r="Y2439" s="263"/>
      <c r="Z2439" s="263"/>
      <c r="AB2439" s="265" t="str">
        <f t="shared" si="316"/>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14"/>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15"/>
        <v>0</v>
      </c>
      <c r="Y2440" s="263"/>
      <c r="Z2440" s="263"/>
      <c r="AB2440" s="265" t="str">
        <f t="shared" si="316"/>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14"/>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15"/>
        <v>0</v>
      </c>
      <c r="Y2441" s="263"/>
      <c r="Z2441" s="263"/>
      <c r="AB2441" s="265" t="str">
        <f t="shared" si="316"/>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14"/>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15"/>
        <v>0</v>
      </c>
      <c r="Y2442" s="263"/>
      <c r="Z2442" s="263"/>
      <c r="AB2442" s="265" t="str">
        <f t="shared" si="316"/>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14"/>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15"/>
        <v>0</v>
      </c>
      <c r="Y2443" s="263"/>
      <c r="Z2443" s="263"/>
      <c r="AB2443" s="265" t="str">
        <f t="shared" si="316"/>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14"/>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15"/>
        <v>0</v>
      </c>
      <c r="Y2444" s="263"/>
      <c r="Z2444" s="263"/>
      <c r="AB2444" s="265" t="str">
        <f t="shared" si="316"/>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14"/>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15"/>
        <v>0</v>
      </c>
      <c r="Y2445" s="263"/>
      <c r="Z2445" s="263"/>
      <c r="AB2445" s="265" t="str">
        <f t="shared" si="316"/>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14"/>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15"/>
        <v>0</v>
      </c>
      <c r="Y2446" s="263"/>
      <c r="Z2446" s="263"/>
      <c r="AB2446" s="265" t="str">
        <f t="shared" si="316"/>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14"/>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15"/>
        <v>0</v>
      </c>
      <c r="Y2447" s="263"/>
      <c r="Z2447" s="263"/>
      <c r="AB2447" s="265" t="str">
        <f t="shared" si="316"/>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14"/>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15"/>
        <v>0</v>
      </c>
      <c r="Y2448" s="263"/>
      <c r="Z2448" s="263"/>
      <c r="AB2448" s="265" t="str">
        <f t="shared" si="316"/>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14"/>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15"/>
        <v>0</v>
      </c>
      <c r="Y2449" s="263"/>
      <c r="Z2449" s="263"/>
      <c r="AB2449" s="265" t="str">
        <f t="shared" si="316"/>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14"/>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15"/>
        <v>0</v>
      </c>
      <c r="Y2450" s="263"/>
      <c r="Z2450" s="263"/>
      <c r="AB2450" s="265" t="str">
        <f t="shared" si="316"/>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14"/>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15"/>
        <v>0</v>
      </c>
      <c r="Y2451" s="263"/>
      <c r="Z2451" s="263"/>
      <c r="AB2451" s="265" t="str">
        <f t="shared" si="316"/>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14"/>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15"/>
        <v>0</v>
      </c>
      <c r="Y2452" s="263"/>
      <c r="Z2452" s="263"/>
      <c r="AB2452" s="265" t="str">
        <f t="shared" si="316"/>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14"/>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15"/>
        <v>0</v>
      </c>
      <c r="Y2453" s="263"/>
      <c r="Z2453" s="263"/>
      <c r="AB2453" s="265" t="str">
        <f t="shared" si="316"/>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14"/>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15"/>
        <v>0</v>
      </c>
      <c r="Y2454" s="263"/>
      <c r="Z2454" s="263"/>
      <c r="AB2454" s="265" t="str">
        <f t="shared" si="316"/>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14"/>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15"/>
        <v>0</v>
      </c>
      <c r="Y2455" s="263"/>
      <c r="Z2455" s="263"/>
      <c r="AB2455" s="265" t="str">
        <f t="shared" si="316"/>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14"/>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15"/>
        <v>0</v>
      </c>
      <c r="Y2456" s="263"/>
      <c r="Z2456" s="263"/>
      <c r="AB2456" s="265" t="str">
        <f t="shared" si="316"/>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14"/>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15"/>
        <v>0</v>
      </c>
      <c r="Y2457" s="263"/>
      <c r="Z2457" s="263"/>
      <c r="AB2457" s="265" t="str">
        <f t="shared" si="316"/>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14"/>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15"/>
        <v>0</v>
      </c>
      <c r="Y2458" s="263"/>
      <c r="Z2458" s="263"/>
      <c r="AB2458" s="265" t="str">
        <f t="shared" si="316"/>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14"/>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15"/>
        <v>0</v>
      </c>
      <c r="Y2459" s="263"/>
      <c r="Z2459" s="263"/>
      <c r="AB2459" s="265" t="str">
        <f t="shared" si="316"/>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17">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18">IF(AND(C2460="Smelter not listed",OR(LEN(D2460)=0,LEN(E2460)=0)),1,0)</f>
        <v>0</v>
      </c>
      <c r="Y2460" s="263"/>
      <c r="Z2460" s="263"/>
      <c r="AB2460" s="265" t="str">
        <f t="shared" ref="AB2460:AB2490" si="319">B2460&amp;C2460</f>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17"/>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18"/>
        <v>0</v>
      </c>
      <c r="Y2461" s="263"/>
      <c r="Z2461" s="263"/>
      <c r="AB2461" s="265" t="str">
        <f t="shared" si="319"/>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17"/>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18"/>
        <v>0</v>
      </c>
      <c r="Y2462" s="263"/>
      <c r="Z2462" s="263"/>
      <c r="AB2462" s="265" t="str">
        <f t="shared" si="319"/>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17"/>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18"/>
        <v>0</v>
      </c>
      <c r="Y2463" s="263"/>
      <c r="Z2463" s="263"/>
      <c r="AB2463" s="265" t="str">
        <f t="shared" si="319"/>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17"/>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18"/>
        <v>0</v>
      </c>
      <c r="Y2464" s="263"/>
      <c r="Z2464" s="263"/>
      <c r="AB2464" s="265" t="str">
        <f t="shared" si="319"/>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17"/>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18"/>
        <v>0</v>
      </c>
      <c r="Y2465" s="263"/>
      <c r="Z2465" s="263"/>
      <c r="AB2465" s="265" t="str">
        <f t="shared" si="319"/>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17"/>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18"/>
        <v>0</v>
      </c>
      <c r="Y2466" s="263"/>
      <c r="Z2466" s="263"/>
      <c r="AB2466" s="265" t="str">
        <f t="shared" si="319"/>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17"/>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18"/>
        <v>0</v>
      </c>
      <c r="Y2467" s="263"/>
      <c r="Z2467" s="263"/>
      <c r="AB2467" s="265" t="str">
        <f t="shared" si="319"/>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17"/>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18"/>
        <v>0</v>
      </c>
      <c r="Y2468" s="263"/>
      <c r="Z2468" s="263"/>
      <c r="AB2468" s="265" t="str">
        <f t="shared" si="319"/>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17"/>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18"/>
        <v>0</v>
      </c>
      <c r="Y2469" s="263"/>
      <c r="Z2469" s="263"/>
      <c r="AB2469" s="265" t="str">
        <f t="shared" si="319"/>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17"/>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18"/>
        <v>0</v>
      </c>
      <c r="Y2470" s="263"/>
      <c r="Z2470" s="263"/>
      <c r="AB2470" s="265" t="str">
        <f t="shared" si="319"/>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17"/>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18"/>
        <v>0</v>
      </c>
      <c r="Y2471" s="263"/>
      <c r="Z2471" s="263"/>
      <c r="AB2471" s="265" t="str">
        <f t="shared" si="319"/>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17"/>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18"/>
        <v>0</v>
      </c>
      <c r="Y2472" s="263"/>
      <c r="Z2472" s="263"/>
      <c r="AB2472" s="265" t="str">
        <f t="shared" si="319"/>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17"/>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18"/>
        <v>0</v>
      </c>
      <c r="Y2473" s="263"/>
      <c r="Z2473" s="263"/>
      <c r="AB2473" s="265" t="str">
        <f t="shared" si="319"/>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17"/>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18"/>
        <v>0</v>
      </c>
      <c r="Y2474" s="263"/>
      <c r="Z2474" s="263"/>
      <c r="AB2474" s="265" t="str">
        <f t="shared" si="319"/>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17"/>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18"/>
        <v>0</v>
      </c>
      <c r="Y2475" s="263"/>
      <c r="Z2475" s="263"/>
      <c r="AB2475" s="265" t="str">
        <f t="shared" si="319"/>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17"/>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18"/>
        <v>0</v>
      </c>
      <c r="Y2476" s="263"/>
      <c r="Z2476" s="263"/>
      <c r="AB2476" s="265" t="str">
        <f t="shared" si="319"/>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17"/>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18"/>
        <v>0</v>
      </c>
      <c r="Y2477" s="263"/>
      <c r="Z2477" s="263"/>
      <c r="AB2477" s="265" t="str">
        <f t="shared" si="319"/>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17"/>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18"/>
        <v>0</v>
      </c>
      <c r="Y2478" s="263"/>
      <c r="Z2478" s="263"/>
      <c r="AB2478" s="265" t="str">
        <f t="shared" si="319"/>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17"/>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18"/>
        <v>0</v>
      </c>
      <c r="Y2479" s="263"/>
      <c r="Z2479" s="263"/>
      <c r="AB2479" s="265" t="str">
        <f t="shared" si="319"/>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17"/>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18"/>
        <v>0</v>
      </c>
      <c r="Y2480" s="263"/>
      <c r="Z2480" s="263"/>
      <c r="AB2480" s="265" t="str">
        <f t="shared" si="319"/>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17"/>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18"/>
        <v>0</v>
      </c>
      <c r="Y2481" s="263"/>
      <c r="Z2481" s="263"/>
      <c r="AB2481" s="265" t="str">
        <f t="shared" si="319"/>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17"/>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18"/>
        <v>0</v>
      </c>
      <c r="Y2482" s="263"/>
      <c r="Z2482" s="263"/>
      <c r="AB2482" s="265" t="str">
        <f t="shared" si="319"/>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17"/>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18"/>
        <v>0</v>
      </c>
      <c r="Y2483" s="263"/>
      <c r="Z2483" s="263"/>
      <c r="AB2483" s="265" t="str">
        <f t="shared" si="319"/>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17"/>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18"/>
        <v>0</v>
      </c>
      <c r="Y2484" s="263"/>
      <c r="Z2484" s="263"/>
      <c r="AB2484" s="265" t="str">
        <f t="shared" si="319"/>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17"/>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18"/>
        <v>0</v>
      </c>
      <c r="Y2485" s="263"/>
      <c r="Z2485" s="263"/>
      <c r="AB2485" s="265" t="str">
        <f t="shared" si="319"/>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17"/>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18"/>
        <v>0</v>
      </c>
      <c r="Y2486" s="263"/>
      <c r="Z2486" s="263"/>
      <c r="AB2486" s="265" t="str">
        <f t="shared" si="319"/>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17"/>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18"/>
        <v>0</v>
      </c>
      <c r="Y2487" s="263"/>
      <c r="Z2487" s="263"/>
      <c r="AB2487" s="265" t="str">
        <f t="shared" si="319"/>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17"/>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18"/>
        <v>0</v>
      </c>
      <c r="Y2488" s="263"/>
      <c r="Z2488" s="263"/>
      <c r="AB2488" s="265" t="str">
        <f t="shared" si="319"/>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17"/>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18"/>
        <v>0</v>
      </c>
      <c r="Y2489" s="263"/>
      <c r="Z2489" s="263"/>
      <c r="AB2489" s="265" t="str">
        <f t="shared" si="319"/>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17"/>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18"/>
        <v>0</v>
      </c>
      <c r="Y2490" s="263"/>
      <c r="Z2490" s="263"/>
      <c r="AB2490" s="265" t="str">
        <f t="shared" si="319"/>
        <v/>
      </c>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20">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18"/>
        <v>0</v>
      </c>
      <c r="Y2491" s="263"/>
      <c r="Z2491" s="263"/>
      <c r="AB2491" s="265" t="str">
        <f t="shared" ref="AB2491" si="321">B2491&amp;C2491</f>
        <v/>
      </c>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18"/>
        <v>0</v>
      </c>
      <c r="Y2492" s="263"/>
      <c r="Z2492" s="263"/>
      <c r="AB2492" s="265" t="str">
        <f>B2492&amp;C2492</f>
        <v/>
      </c>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22">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23">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23"/>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23"/>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23"/>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23"/>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23"/>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23"/>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23"/>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23"/>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25">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23"/>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25">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23"/>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5"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23"/>
        <v/>
      </c>
      <c r="T2505" s="215" t="str">
        <f ca="1">IF(B2505="","",IF(ISERROR(MATCH($J2505,SorP!$B$1:$B$6230,0)),"",INDIRECT("'SorP'!$A$"&amp;MATCH($J2505,SorP!$B$1:$B$6230,0))))</f>
        <v/>
      </c>
      <c r="AB2505" s="264" t="str">
        <f>B2505&amp;C2505</f>
        <v/>
      </c>
    </row>
    <row r="2506" spans="1:28" ht="13.5" thickTop="1">
      <c r="U2506" s="269"/>
      <c r="V2506" s="269"/>
      <c r="W2506" s="269"/>
      <c r="X2506" s="269"/>
      <c r="Y2506" s="269"/>
      <c r="Z2506" s="269"/>
    </row>
    <row r="2507" spans="1:28">
      <c r="U2507" s="269"/>
      <c r="V2507" s="269"/>
      <c r="W2507" s="269"/>
      <c r="X2507" s="269"/>
      <c r="Y2507" s="269"/>
      <c r="Z2507" s="269"/>
    </row>
    <row r="2508" spans="1:28" ht="13.5"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86:B2504">
    <cfRule type="expression" dxfId="255" priority="257" stopIfTrue="1">
      <formula>IF(B586="",TRUE)</formula>
    </cfRule>
    <cfRule type="expression" dxfId="254" priority="268" stopIfTrue="1">
      <formula>IF(AND(COUNTIF(MetalSmelter,B586&amp;C586)=0,LEN(C586)&gt;0),TRUE,FALSE)</formula>
    </cfRule>
  </conditionalFormatting>
  <conditionalFormatting sqref="R586:R2505 E586:E2504">
    <cfRule type="expression" dxfId="253" priority="264" stopIfTrue="1">
      <formula>IF(AND(E586="",$C586=$X$4),TRUE)</formula>
    </cfRule>
    <cfRule type="expression" dxfId="252" priority="265" stopIfTrue="1">
      <formula>IF(FIND("!",E586),TRUE)</formula>
    </cfRule>
  </conditionalFormatting>
  <conditionalFormatting sqref="F586:F2504">
    <cfRule type="expression" dxfId="251" priority="255" stopIfTrue="1">
      <formula>IF(AND(LEN($A586)&gt;0,$A586&lt;&gt;$F586),TRUE,FALSE)</formula>
    </cfRule>
  </conditionalFormatting>
  <conditionalFormatting sqref="C586:C2504">
    <cfRule type="expression" dxfId="250" priority="254" stopIfTrue="1">
      <formula>IF(AND(B586&lt;&gt;"",C586=""),TRUE)</formula>
    </cfRule>
  </conditionalFormatting>
  <conditionalFormatting sqref="B522:B585">
    <cfRule type="expression" dxfId="249" priority="233" stopIfTrue="1">
      <formula>IF(B522="",TRUE)</formula>
    </cfRule>
    <cfRule type="expression" dxfId="248" priority="236" stopIfTrue="1">
      <formula>IF(AND(COUNTIF(MetalSmelter,B522&amp;C522)=0,LEN(C522)&gt;0),TRUE,FALSE)</formula>
    </cfRule>
  </conditionalFormatting>
  <conditionalFormatting sqref="G522:G2504">
    <cfRule type="expression" dxfId="247" priority="239" stopIfTrue="1">
      <formula>IF(FIND("Enter smelter details",G522),TRUE)</formula>
    </cfRule>
  </conditionalFormatting>
  <conditionalFormatting sqref="R522:R585 E522:E585">
    <cfRule type="expression" dxfId="246" priority="234" stopIfTrue="1">
      <formula>IF(AND(E522="",$C522=$X$4),TRUE)</formula>
    </cfRule>
    <cfRule type="expression" dxfId="245" priority="235" stopIfTrue="1">
      <formula>IF(FIND("!",E522),TRUE)</formula>
    </cfRule>
  </conditionalFormatting>
  <conditionalFormatting sqref="F522:F585">
    <cfRule type="expression" dxfId="244" priority="232" stopIfTrue="1">
      <formula>IF(AND(LEN($A522)&gt;0,$A522&lt;&gt;$F522),TRUE,FALSE)</formula>
    </cfRule>
  </conditionalFormatting>
  <conditionalFormatting sqref="C522:C585">
    <cfRule type="expression" dxfId="243" priority="231" stopIfTrue="1">
      <formula>IF(AND(B522&lt;&gt;"",C522=""),TRUE)</formula>
    </cfRule>
  </conditionalFormatting>
  <conditionalFormatting sqref="D522:D2504">
    <cfRule type="expression" dxfId="236" priority="230" stopIfTrue="1">
      <formula>IF(AND(LEN($C522)&gt;0,AND($C522&lt;&gt;"Smelter Not Listed",ISBLANK($D522))),1,0)</formula>
    </cfRule>
    <cfRule type="expression" dxfId="235" priority="237" stopIfTrue="1">
      <formula>IF(AND(D522="",$C522=$X$4),TRUE)</formula>
    </cfRule>
    <cfRule type="expression" dxfId="234" priority="238" stopIfTrue="1">
      <formula>IF(FIND("!",D522),TRUE)</formula>
    </cfRule>
  </conditionalFormatting>
  <conditionalFormatting sqref="R517:R521">
    <cfRule type="expression" dxfId="218" priority="218" stopIfTrue="1">
      <formula>IF(AND(R517="",$C517=$X$4),TRUE)</formula>
    </cfRule>
    <cfRule type="expression" dxfId="217" priority="219" stopIfTrue="1">
      <formula>IF(FIND("!",R517),TRUE)</formula>
    </cfRule>
  </conditionalFormatting>
  <conditionalFormatting sqref="R5:R516">
    <cfRule type="expression" dxfId="216" priority="216" stopIfTrue="1">
      <formula>IF(AND(R5="",$C5=$X$4),TRUE)</formula>
    </cfRule>
    <cfRule type="expression" dxfId="215" priority="217" stopIfTrue="1">
      <formula>IF(FIND("!",R5),TRUE)</formula>
    </cfRule>
  </conditionalFormatting>
  <conditionalFormatting sqref="B5:B191">
    <cfRule type="expression" dxfId="214" priority="209" stopIfTrue="1">
      <formula>IF(B5="",TRUE)</formula>
    </cfRule>
    <cfRule type="expression" dxfId="213" priority="212" stopIfTrue="1">
      <formula>IF(AND(COUNTIF(MetalSmelter,B5&amp;C5)=0,LEN(C5)&gt;0),TRUE,FALSE)</formula>
    </cfRule>
  </conditionalFormatting>
  <conditionalFormatting sqref="D5:D40 D42:D73 D75:D79 D84:D100 D108 D111 D115:D116 D119:D125 D127 D129:D131 D136:D138 D142 D144 D146 D148:D151 D153:D191">
    <cfRule type="expression" dxfId="212" priority="206" stopIfTrue="1">
      <formula>IF(AND(LEN($C5)&gt;0,($C5&lt;&gt;"Smelter Not Listed")),1,0)</formula>
    </cfRule>
    <cfRule type="expression" dxfId="211" priority="213" stopIfTrue="1">
      <formula>IF(AND(D5="",$C5=$X$4),TRUE)</formula>
    </cfRule>
    <cfRule type="expression" dxfId="210" priority="214" stopIfTrue="1">
      <formula>IF(FIND("!",D5),TRUE)</formula>
    </cfRule>
  </conditionalFormatting>
  <conditionalFormatting sqref="G5:G40 G42:G73 G75:G79 G84:G100 G108 G111 G115:G116 G119:G125 G127 G129:G131 G136:G138 G142 G144 G146 G148:G151 G153:G191">
    <cfRule type="expression" dxfId="209" priority="215" stopIfTrue="1">
      <formula>IF(FIND("Enter smelter details",G5),TRUE)</formula>
    </cfRule>
  </conditionalFormatting>
  <conditionalFormatting sqref="E5:E40 E42:E73 E75:E79 E84:E100 E108 E111 E115:E116 E119:E125 E127 E129:E131 E136:E138 E142 E144 E146 E148:E151 E153:E191">
    <cfRule type="expression" dxfId="208" priority="210" stopIfTrue="1">
      <formula>IF(AND(E5="",$C5=$X$4),TRUE)</formula>
    </cfRule>
    <cfRule type="expression" dxfId="207" priority="211" stopIfTrue="1">
      <formula>IF(FIND("!",E5),TRUE)</formula>
    </cfRule>
  </conditionalFormatting>
  <conditionalFormatting sqref="F5:F40 F42:F73 F75:F79 F84:F100 F108 F111 F115:F116 F119:F125 F127 F129:F131 F136:F138 F142 F144 F146 F148:F151 F153:F191">
    <cfRule type="expression" dxfId="206" priority="208" stopIfTrue="1">
      <formula>IF(AND(LEN($A5)&gt;0,$A5&lt;&gt;$F5),TRUE,FALSE)</formula>
    </cfRule>
  </conditionalFormatting>
  <conditionalFormatting sqref="C5:C40 C42:C73 C75:C79 C84:C100 C108 C111 C115:C116 C119:C125 C127 C129:C131 C136:C138 C142 C144 C146 C148:C151 C153:C191">
    <cfRule type="expression" dxfId="205" priority="207" stopIfTrue="1">
      <formula>IF(AND(B5&lt;&gt;"",C5=""),TRUE)</formula>
    </cfRule>
  </conditionalFormatting>
  <conditionalFormatting sqref="D41">
    <cfRule type="expression" dxfId="204" priority="198" stopIfTrue="1">
      <formula>IF(AND(LEN($C41)&gt;0,($C41&lt;&gt;"Smelter Not Listed")),1,0)</formula>
    </cfRule>
    <cfRule type="expression" dxfId="203" priority="203" stopIfTrue="1">
      <formula>IF(AND(D41="",$C41=$X$4),TRUE)</formula>
    </cfRule>
    <cfRule type="expression" dxfId="202" priority="204" stopIfTrue="1">
      <formula>IF(FIND("!",D41),TRUE)</formula>
    </cfRule>
  </conditionalFormatting>
  <conditionalFormatting sqref="G41">
    <cfRule type="expression" dxfId="201" priority="205" stopIfTrue="1">
      <formula>IF(FIND("Enter smelter details",G41),TRUE)</formula>
    </cfRule>
  </conditionalFormatting>
  <conditionalFormatting sqref="E41">
    <cfRule type="expression" dxfId="200" priority="201" stopIfTrue="1">
      <formula>IF(AND(E41="",$C41=$X$4),TRUE)</formula>
    </cfRule>
    <cfRule type="expression" dxfId="199" priority="202" stopIfTrue="1">
      <formula>IF(FIND("!",E41),TRUE)</formula>
    </cfRule>
  </conditionalFormatting>
  <conditionalFormatting sqref="F41">
    <cfRule type="expression" dxfId="198" priority="200" stopIfTrue="1">
      <formula>IF(AND(LEN($A41)&gt;0,$A41&lt;&gt;$F41),TRUE,FALSE)</formula>
    </cfRule>
  </conditionalFormatting>
  <conditionalFormatting sqref="C41">
    <cfRule type="expression" dxfId="197" priority="199" stopIfTrue="1">
      <formula>IF(AND(B41&lt;&gt;"",C41=""),TRUE)</formula>
    </cfRule>
  </conditionalFormatting>
  <conditionalFormatting sqref="D74">
    <cfRule type="expression" dxfId="196" priority="190" stopIfTrue="1">
      <formula>IF(AND(LEN($C74)&gt;0,($C74&lt;&gt;"Smelter Not Listed")),1,0)</formula>
    </cfRule>
    <cfRule type="expression" dxfId="195" priority="195" stopIfTrue="1">
      <formula>IF(AND(D74="",$C74=$X$4),TRUE)</formula>
    </cfRule>
    <cfRule type="expression" dxfId="194" priority="196" stopIfTrue="1">
      <formula>IF(FIND("!",D74),TRUE)</formula>
    </cfRule>
  </conditionalFormatting>
  <conditionalFormatting sqref="G74">
    <cfRule type="expression" dxfId="193" priority="197" stopIfTrue="1">
      <formula>IF(FIND("Enter smelter details",G74),TRUE)</formula>
    </cfRule>
  </conditionalFormatting>
  <conditionalFormatting sqref="E74">
    <cfRule type="expression" dxfId="192" priority="193" stopIfTrue="1">
      <formula>IF(AND(E74="",$C74=$X$4),TRUE)</formula>
    </cfRule>
    <cfRule type="expression" dxfId="191" priority="194" stopIfTrue="1">
      <formula>IF(FIND("!",E74),TRUE)</formula>
    </cfRule>
  </conditionalFormatting>
  <conditionalFormatting sqref="F74">
    <cfRule type="expression" dxfId="190" priority="192" stopIfTrue="1">
      <formula>IF(AND(LEN($A74)&gt;0,$A74&lt;&gt;$F74),TRUE,FALSE)</formula>
    </cfRule>
  </conditionalFormatting>
  <conditionalFormatting sqref="C74">
    <cfRule type="expression" dxfId="189" priority="191" stopIfTrue="1">
      <formula>IF(AND(B74&lt;&gt;"",C74=""),TRUE)</formula>
    </cfRule>
  </conditionalFormatting>
  <conditionalFormatting sqref="D80:D81">
    <cfRule type="expression" dxfId="188" priority="182" stopIfTrue="1">
      <formula>IF(AND(LEN($C80)&gt;0,($C80&lt;&gt;"Smelter Not Listed")),1,0)</formula>
    </cfRule>
    <cfRule type="expression" dxfId="187" priority="187" stopIfTrue="1">
      <formula>IF(AND(D80="",$C80=$X$4),TRUE)</formula>
    </cfRule>
    <cfRule type="expression" dxfId="186" priority="188" stopIfTrue="1">
      <formula>IF(FIND("!",D80),TRUE)</formula>
    </cfRule>
  </conditionalFormatting>
  <conditionalFormatting sqref="G80:G81">
    <cfRule type="expression" dxfId="185" priority="189" stopIfTrue="1">
      <formula>IF(FIND("Enter smelter details",G80),TRUE)</formula>
    </cfRule>
  </conditionalFormatting>
  <conditionalFormatting sqref="E80:E81">
    <cfRule type="expression" dxfId="184" priority="185" stopIfTrue="1">
      <formula>IF(AND(E80="",$C80=$X$4),TRUE)</formula>
    </cfRule>
    <cfRule type="expression" dxfId="183" priority="186" stopIfTrue="1">
      <formula>IF(FIND("!",E80),TRUE)</formula>
    </cfRule>
  </conditionalFormatting>
  <conditionalFormatting sqref="F80:F81">
    <cfRule type="expression" dxfId="182" priority="184" stopIfTrue="1">
      <formula>IF(AND(LEN($A80)&gt;0,$A80&lt;&gt;$F80),TRUE,FALSE)</formula>
    </cfRule>
  </conditionalFormatting>
  <conditionalFormatting sqref="C80:C81">
    <cfRule type="expression" dxfId="181" priority="183" stopIfTrue="1">
      <formula>IF(AND(B80&lt;&gt;"",C80=""),TRUE)</formula>
    </cfRule>
  </conditionalFormatting>
  <conditionalFormatting sqref="D82:D83">
    <cfRule type="expression" dxfId="180" priority="174" stopIfTrue="1">
      <formula>IF(AND(LEN($C82)&gt;0,($C82&lt;&gt;"Smelter Not Listed")),1,0)</formula>
    </cfRule>
    <cfRule type="expression" dxfId="179" priority="179" stopIfTrue="1">
      <formula>IF(AND(D82="",$C82=$X$4),TRUE)</formula>
    </cfRule>
    <cfRule type="expression" dxfId="178" priority="180" stopIfTrue="1">
      <formula>IF(FIND("!",D82),TRUE)</formula>
    </cfRule>
  </conditionalFormatting>
  <conditionalFormatting sqref="G82:G83">
    <cfRule type="expression" dxfId="177" priority="181" stopIfTrue="1">
      <formula>IF(FIND("Enter smelter details",G82),TRUE)</formula>
    </cfRule>
  </conditionalFormatting>
  <conditionalFormatting sqref="E82:E83">
    <cfRule type="expression" dxfId="176" priority="177" stopIfTrue="1">
      <formula>IF(AND(E82="",$C82=$X$4),TRUE)</formula>
    </cfRule>
    <cfRule type="expression" dxfId="175" priority="178" stopIfTrue="1">
      <formula>IF(FIND("!",E82),TRUE)</formula>
    </cfRule>
  </conditionalFormatting>
  <conditionalFormatting sqref="F82:F83">
    <cfRule type="expression" dxfId="174" priority="176" stopIfTrue="1">
      <formula>IF(AND(LEN($A82)&gt;0,$A82&lt;&gt;$F82),TRUE,FALSE)</formula>
    </cfRule>
  </conditionalFormatting>
  <conditionalFormatting sqref="C82:C83">
    <cfRule type="expression" dxfId="173" priority="175" stopIfTrue="1">
      <formula>IF(AND(B82&lt;&gt;"",C82=""),TRUE)</formula>
    </cfRule>
  </conditionalFormatting>
  <conditionalFormatting sqref="D101:D102">
    <cfRule type="expression" dxfId="172" priority="166" stopIfTrue="1">
      <formula>IF(AND(LEN($C101)&gt;0,($C101&lt;&gt;"Smelter Not Listed")),1,0)</formula>
    </cfRule>
    <cfRule type="expression" dxfId="171" priority="171" stopIfTrue="1">
      <formula>IF(AND(D101="",$C101=$X$4),TRUE)</formula>
    </cfRule>
    <cfRule type="expression" dxfId="170" priority="172" stopIfTrue="1">
      <formula>IF(FIND("!",D101),TRUE)</formula>
    </cfRule>
  </conditionalFormatting>
  <conditionalFormatting sqref="G101:G102">
    <cfRule type="expression" dxfId="169" priority="173" stopIfTrue="1">
      <formula>IF(FIND("Enter smelter details",G101),TRUE)</formula>
    </cfRule>
  </conditionalFormatting>
  <conditionalFormatting sqref="E101:E102">
    <cfRule type="expression" dxfId="168" priority="169" stopIfTrue="1">
      <formula>IF(AND(E101="",$C101=$X$4),TRUE)</formula>
    </cfRule>
    <cfRule type="expression" dxfId="167" priority="170" stopIfTrue="1">
      <formula>IF(FIND("!",E101),TRUE)</formula>
    </cfRule>
  </conditionalFormatting>
  <conditionalFormatting sqref="F101:F102">
    <cfRule type="expression" dxfId="166" priority="168" stopIfTrue="1">
      <formula>IF(AND(LEN($A101)&gt;0,$A101&lt;&gt;$F101),TRUE,FALSE)</formula>
    </cfRule>
  </conditionalFormatting>
  <conditionalFormatting sqref="C101:C102">
    <cfRule type="expression" dxfId="165" priority="167" stopIfTrue="1">
      <formula>IF(AND(B101&lt;&gt;"",C101=""),TRUE)</formula>
    </cfRule>
  </conditionalFormatting>
  <conditionalFormatting sqref="D103:D104">
    <cfRule type="expression" dxfId="164" priority="158" stopIfTrue="1">
      <formula>IF(AND(LEN($C103)&gt;0,($C103&lt;&gt;"Smelter Not Listed")),1,0)</formula>
    </cfRule>
    <cfRule type="expression" dxfId="163" priority="163" stopIfTrue="1">
      <formula>IF(AND(D103="",$C103=$X$4),TRUE)</formula>
    </cfRule>
    <cfRule type="expression" dxfId="162" priority="164" stopIfTrue="1">
      <formula>IF(FIND("!",D103),TRUE)</formula>
    </cfRule>
  </conditionalFormatting>
  <conditionalFormatting sqref="G103:G104">
    <cfRule type="expression" dxfId="161" priority="165" stopIfTrue="1">
      <formula>IF(FIND("Enter smelter details",G103),TRUE)</formula>
    </cfRule>
  </conditionalFormatting>
  <conditionalFormatting sqref="E103:E104">
    <cfRule type="expression" dxfId="160" priority="161" stopIfTrue="1">
      <formula>IF(AND(E103="",$C103=$X$4),TRUE)</formula>
    </cfRule>
    <cfRule type="expression" dxfId="159" priority="162" stopIfTrue="1">
      <formula>IF(FIND("!",E103),TRUE)</formula>
    </cfRule>
  </conditionalFormatting>
  <conditionalFormatting sqref="F103:F104">
    <cfRule type="expression" dxfId="158" priority="160" stopIfTrue="1">
      <formula>IF(AND(LEN($A103)&gt;0,$A103&lt;&gt;$F103),TRUE,FALSE)</formula>
    </cfRule>
  </conditionalFormatting>
  <conditionalFormatting sqref="C103:C104">
    <cfRule type="expression" dxfId="157" priority="159" stopIfTrue="1">
      <formula>IF(AND(B103&lt;&gt;"",C103=""),TRUE)</formula>
    </cfRule>
  </conditionalFormatting>
  <conditionalFormatting sqref="D105:D107">
    <cfRule type="expression" dxfId="156" priority="150" stopIfTrue="1">
      <formula>IF(AND(LEN($C105)&gt;0,($C105&lt;&gt;"Smelter Not Listed")),1,0)</formula>
    </cfRule>
    <cfRule type="expression" dxfId="155" priority="155" stopIfTrue="1">
      <formula>IF(AND(D105="",$C105=$X$4),TRUE)</formula>
    </cfRule>
    <cfRule type="expression" dxfId="154" priority="156" stopIfTrue="1">
      <formula>IF(FIND("!",D105),TRUE)</formula>
    </cfRule>
  </conditionalFormatting>
  <conditionalFormatting sqref="G105:G107">
    <cfRule type="expression" dxfId="153" priority="157" stopIfTrue="1">
      <formula>IF(FIND("Enter smelter details",G105),TRUE)</formula>
    </cfRule>
  </conditionalFormatting>
  <conditionalFormatting sqref="E105:E107">
    <cfRule type="expression" dxfId="152" priority="153" stopIfTrue="1">
      <formula>IF(AND(E105="",$C105=$X$4),TRUE)</formula>
    </cfRule>
    <cfRule type="expression" dxfId="151" priority="154" stopIfTrue="1">
      <formula>IF(FIND("!",E105),TRUE)</formula>
    </cfRule>
  </conditionalFormatting>
  <conditionalFormatting sqref="F105:F107">
    <cfRule type="expression" dxfId="150" priority="152" stopIfTrue="1">
      <formula>IF(AND(LEN($A105)&gt;0,$A105&lt;&gt;$F105),TRUE,FALSE)</formula>
    </cfRule>
  </conditionalFormatting>
  <conditionalFormatting sqref="C105:C107">
    <cfRule type="expression" dxfId="149" priority="151" stopIfTrue="1">
      <formula>IF(AND(B105&lt;&gt;"",C105=""),TRUE)</formula>
    </cfRule>
  </conditionalFormatting>
  <conditionalFormatting sqref="D109:D110">
    <cfRule type="expression" dxfId="148" priority="142" stopIfTrue="1">
      <formula>IF(AND(LEN($C109)&gt;0,($C109&lt;&gt;"Smelter Not Listed")),1,0)</formula>
    </cfRule>
    <cfRule type="expression" dxfId="147" priority="147" stopIfTrue="1">
      <formula>IF(AND(D109="",$C109=$X$4),TRUE)</formula>
    </cfRule>
    <cfRule type="expression" dxfId="146" priority="148" stopIfTrue="1">
      <formula>IF(FIND("!",D109),TRUE)</formula>
    </cfRule>
  </conditionalFormatting>
  <conditionalFormatting sqref="G109:G110">
    <cfRule type="expression" dxfId="145" priority="149" stopIfTrue="1">
      <formula>IF(FIND("Enter smelter details",G109),TRUE)</formula>
    </cfRule>
  </conditionalFormatting>
  <conditionalFormatting sqref="E109:E110">
    <cfRule type="expression" dxfId="144" priority="145" stopIfTrue="1">
      <formula>IF(AND(E109="",$C109=$X$4),TRUE)</formula>
    </cfRule>
    <cfRule type="expression" dxfId="143" priority="146" stopIfTrue="1">
      <formula>IF(FIND("!",E109),TRUE)</formula>
    </cfRule>
  </conditionalFormatting>
  <conditionalFormatting sqref="F109:F110">
    <cfRule type="expression" dxfId="142" priority="144" stopIfTrue="1">
      <formula>IF(AND(LEN($A109)&gt;0,$A109&lt;&gt;$F109),TRUE,FALSE)</formula>
    </cfRule>
  </conditionalFormatting>
  <conditionalFormatting sqref="C109:C110">
    <cfRule type="expression" dxfId="141" priority="143" stopIfTrue="1">
      <formula>IF(AND(B109&lt;&gt;"",C109=""),TRUE)</formula>
    </cfRule>
  </conditionalFormatting>
  <conditionalFormatting sqref="D112:D114">
    <cfRule type="expression" dxfId="140" priority="134" stopIfTrue="1">
      <formula>IF(AND(LEN($C112)&gt;0,($C112&lt;&gt;"Smelter Not Listed")),1,0)</formula>
    </cfRule>
    <cfRule type="expression" dxfId="139" priority="139" stopIfTrue="1">
      <formula>IF(AND(D112="",$C112=$X$4),TRUE)</formula>
    </cfRule>
    <cfRule type="expression" dxfId="138" priority="140" stopIfTrue="1">
      <formula>IF(FIND("!",D112),TRUE)</formula>
    </cfRule>
  </conditionalFormatting>
  <conditionalFormatting sqref="G112:G114">
    <cfRule type="expression" dxfId="137" priority="141" stopIfTrue="1">
      <formula>IF(FIND("Enter smelter details",G112),TRUE)</formula>
    </cfRule>
  </conditionalFormatting>
  <conditionalFormatting sqref="E112:E114">
    <cfRule type="expression" dxfId="136" priority="137" stopIfTrue="1">
      <formula>IF(AND(E112="",$C112=$X$4),TRUE)</formula>
    </cfRule>
    <cfRule type="expression" dxfId="135" priority="138" stopIfTrue="1">
      <formula>IF(FIND("!",E112),TRUE)</formula>
    </cfRule>
  </conditionalFormatting>
  <conditionalFormatting sqref="F112:F114">
    <cfRule type="expression" dxfId="134" priority="136" stopIfTrue="1">
      <formula>IF(AND(LEN($A112)&gt;0,$A112&lt;&gt;$F112),TRUE,FALSE)</formula>
    </cfRule>
  </conditionalFormatting>
  <conditionalFormatting sqref="C112:C114">
    <cfRule type="expression" dxfId="133" priority="135" stopIfTrue="1">
      <formula>IF(AND(B112&lt;&gt;"",C112=""),TRUE)</formula>
    </cfRule>
  </conditionalFormatting>
  <conditionalFormatting sqref="D117:D118">
    <cfRule type="expression" dxfId="132" priority="126" stopIfTrue="1">
      <formula>IF(AND(LEN($C117)&gt;0,($C117&lt;&gt;"Smelter Not Listed")),1,0)</formula>
    </cfRule>
    <cfRule type="expression" dxfId="131" priority="131" stopIfTrue="1">
      <formula>IF(AND(D117="",$C117=$X$4),TRUE)</formula>
    </cfRule>
    <cfRule type="expression" dxfId="130" priority="132" stopIfTrue="1">
      <formula>IF(FIND("!",D117),TRUE)</formula>
    </cfRule>
  </conditionalFormatting>
  <conditionalFormatting sqref="G117:G118">
    <cfRule type="expression" dxfId="129" priority="133" stopIfTrue="1">
      <formula>IF(FIND("Enter smelter details",G117),TRUE)</formula>
    </cfRule>
  </conditionalFormatting>
  <conditionalFormatting sqref="E117:E118">
    <cfRule type="expression" dxfId="128" priority="129" stopIfTrue="1">
      <formula>IF(AND(E117="",$C117=$X$4),TRUE)</formula>
    </cfRule>
    <cfRule type="expression" dxfId="127" priority="130" stopIfTrue="1">
      <formula>IF(FIND("!",E117),TRUE)</formula>
    </cfRule>
  </conditionalFormatting>
  <conditionalFormatting sqref="F117:F118">
    <cfRule type="expression" dxfId="126" priority="128" stopIfTrue="1">
      <formula>IF(AND(LEN($A117)&gt;0,$A117&lt;&gt;$F117),TRUE,FALSE)</formula>
    </cfRule>
  </conditionalFormatting>
  <conditionalFormatting sqref="C117:C118">
    <cfRule type="expression" dxfId="125" priority="127" stopIfTrue="1">
      <formula>IF(AND(B117&lt;&gt;"",C117=""),TRUE)</formula>
    </cfRule>
  </conditionalFormatting>
  <conditionalFormatting sqref="D126">
    <cfRule type="expression" dxfId="124" priority="118" stopIfTrue="1">
      <formula>IF(AND(LEN($C126)&gt;0,($C126&lt;&gt;"Smelter Not Listed")),1,0)</formula>
    </cfRule>
    <cfRule type="expression" dxfId="123" priority="123" stopIfTrue="1">
      <formula>IF(AND(D126="",$C126=$X$4),TRUE)</formula>
    </cfRule>
    <cfRule type="expression" dxfId="122" priority="124" stopIfTrue="1">
      <formula>IF(FIND("!",D126),TRUE)</formula>
    </cfRule>
  </conditionalFormatting>
  <conditionalFormatting sqref="G126">
    <cfRule type="expression" dxfId="121" priority="125" stopIfTrue="1">
      <formula>IF(FIND("Enter smelter details",G126),TRUE)</formula>
    </cfRule>
  </conditionalFormatting>
  <conditionalFormatting sqref="E126">
    <cfRule type="expression" dxfId="120" priority="121" stopIfTrue="1">
      <formula>IF(AND(E126="",$C126=$X$4),TRUE)</formula>
    </cfRule>
    <cfRule type="expression" dxfId="119" priority="122" stopIfTrue="1">
      <formula>IF(FIND("!",E126),TRUE)</formula>
    </cfRule>
  </conditionalFormatting>
  <conditionalFormatting sqref="F126">
    <cfRule type="expression" dxfId="118" priority="120" stopIfTrue="1">
      <formula>IF(AND(LEN($A126)&gt;0,$A126&lt;&gt;$F126),TRUE,FALSE)</formula>
    </cfRule>
  </conditionalFormatting>
  <conditionalFormatting sqref="C126">
    <cfRule type="expression" dxfId="117" priority="119" stopIfTrue="1">
      <formula>IF(AND(B126&lt;&gt;"",C126=""),TRUE)</formula>
    </cfRule>
  </conditionalFormatting>
  <conditionalFormatting sqref="D128">
    <cfRule type="expression" dxfId="116" priority="110" stopIfTrue="1">
      <formula>IF(AND(LEN($C128)&gt;0,($C128&lt;&gt;"Smelter Not Listed")),1,0)</formula>
    </cfRule>
    <cfRule type="expression" dxfId="115" priority="115" stopIfTrue="1">
      <formula>IF(AND(D128="",$C128=$X$4),TRUE)</formula>
    </cfRule>
    <cfRule type="expression" dxfId="114" priority="116" stopIfTrue="1">
      <formula>IF(FIND("!",D128),TRUE)</formula>
    </cfRule>
  </conditionalFormatting>
  <conditionalFormatting sqref="G128">
    <cfRule type="expression" dxfId="113" priority="117" stopIfTrue="1">
      <formula>IF(FIND("Enter smelter details",G128),TRUE)</formula>
    </cfRule>
  </conditionalFormatting>
  <conditionalFormatting sqref="E128">
    <cfRule type="expression" dxfId="112" priority="113" stopIfTrue="1">
      <formula>IF(AND(E128="",$C128=$X$4),TRUE)</formula>
    </cfRule>
    <cfRule type="expression" dxfId="111" priority="114" stopIfTrue="1">
      <formula>IF(FIND("!",E128),TRUE)</formula>
    </cfRule>
  </conditionalFormatting>
  <conditionalFormatting sqref="F128">
    <cfRule type="expression" dxfId="110" priority="112" stopIfTrue="1">
      <formula>IF(AND(LEN($A128)&gt;0,$A128&lt;&gt;$F128),TRUE,FALSE)</formula>
    </cfRule>
  </conditionalFormatting>
  <conditionalFormatting sqref="C128">
    <cfRule type="expression" dxfId="109" priority="111" stopIfTrue="1">
      <formula>IF(AND(B128&lt;&gt;"",C128=""),TRUE)</formula>
    </cfRule>
  </conditionalFormatting>
  <conditionalFormatting sqref="D132:D134">
    <cfRule type="expression" dxfId="108" priority="102" stopIfTrue="1">
      <formula>IF(AND(LEN($C132)&gt;0,($C132&lt;&gt;"Smelter Not Listed")),1,0)</formula>
    </cfRule>
    <cfRule type="expression" dxfId="107" priority="107" stopIfTrue="1">
      <formula>IF(AND(D132="",$C132=$X$4),TRUE)</formula>
    </cfRule>
    <cfRule type="expression" dxfId="106" priority="108" stopIfTrue="1">
      <formula>IF(FIND("!",D132),TRUE)</formula>
    </cfRule>
  </conditionalFormatting>
  <conditionalFormatting sqref="G132:G134">
    <cfRule type="expression" dxfId="105" priority="109" stopIfTrue="1">
      <formula>IF(FIND("Enter smelter details",G132),TRUE)</formula>
    </cfRule>
  </conditionalFormatting>
  <conditionalFormatting sqref="E132:E134">
    <cfRule type="expression" dxfId="104" priority="105" stopIfTrue="1">
      <formula>IF(AND(E132="",$C132=$X$4),TRUE)</formula>
    </cfRule>
    <cfRule type="expression" dxfId="103" priority="106" stopIfTrue="1">
      <formula>IF(FIND("!",E132),TRUE)</formula>
    </cfRule>
  </conditionalFormatting>
  <conditionalFormatting sqref="F132:F134">
    <cfRule type="expression" dxfId="102" priority="104" stopIfTrue="1">
      <formula>IF(AND(LEN($A132)&gt;0,$A132&lt;&gt;$F132),TRUE,FALSE)</formula>
    </cfRule>
  </conditionalFormatting>
  <conditionalFormatting sqref="C132:C134">
    <cfRule type="expression" dxfId="101" priority="103" stopIfTrue="1">
      <formula>IF(AND(B132&lt;&gt;"",C132=""),TRUE)</formula>
    </cfRule>
  </conditionalFormatting>
  <conditionalFormatting sqref="D135">
    <cfRule type="expression" dxfId="100" priority="94" stopIfTrue="1">
      <formula>IF(AND(LEN($C135)&gt;0,($C135&lt;&gt;"Smelter Not Listed")),1,0)</formula>
    </cfRule>
    <cfRule type="expression" dxfId="99" priority="99" stopIfTrue="1">
      <formula>IF(AND(D135="",$C135=$X$4),TRUE)</formula>
    </cfRule>
    <cfRule type="expression" dxfId="98" priority="100" stopIfTrue="1">
      <formula>IF(FIND("!",D135),TRUE)</formula>
    </cfRule>
  </conditionalFormatting>
  <conditionalFormatting sqref="G135">
    <cfRule type="expression" dxfId="97" priority="101" stopIfTrue="1">
      <formula>IF(FIND("Enter smelter details",G135),TRUE)</formula>
    </cfRule>
  </conditionalFormatting>
  <conditionalFormatting sqref="E135">
    <cfRule type="expression" dxfId="96" priority="97" stopIfTrue="1">
      <formula>IF(AND(E135="",$C135=$X$4),TRUE)</formula>
    </cfRule>
    <cfRule type="expression" dxfId="95" priority="98" stopIfTrue="1">
      <formula>IF(FIND("!",E135),TRUE)</formula>
    </cfRule>
  </conditionalFormatting>
  <conditionalFormatting sqref="F135">
    <cfRule type="expression" dxfId="94" priority="96" stopIfTrue="1">
      <formula>IF(AND(LEN($A135)&gt;0,$A135&lt;&gt;$F135),TRUE,FALSE)</formula>
    </cfRule>
  </conditionalFormatting>
  <conditionalFormatting sqref="C135">
    <cfRule type="expression" dxfId="93" priority="95" stopIfTrue="1">
      <formula>IF(AND(B135&lt;&gt;"",C135=""),TRUE)</formula>
    </cfRule>
  </conditionalFormatting>
  <conditionalFormatting sqref="D139:D141">
    <cfRule type="expression" dxfId="92" priority="86" stopIfTrue="1">
      <formula>IF(AND(LEN($C139)&gt;0,($C139&lt;&gt;"Smelter Not Listed")),1,0)</formula>
    </cfRule>
    <cfRule type="expression" dxfId="91" priority="91" stopIfTrue="1">
      <formula>IF(AND(D139="",$C139=$X$4),TRUE)</formula>
    </cfRule>
    <cfRule type="expression" dxfId="90" priority="92" stopIfTrue="1">
      <formula>IF(FIND("!",D139),TRUE)</formula>
    </cfRule>
  </conditionalFormatting>
  <conditionalFormatting sqref="G139:G141">
    <cfRule type="expression" dxfId="89" priority="93" stopIfTrue="1">
      <formula>IF(FIND("Enter smelter details",G139),TRUE)</formula>
    </cfRule>
  </conditionalFormatting>
  <conditionalFormatting sqref="E139:E141">
    <cfRule type="expression" dxfId="88" priority="89" stopIfTrue="1">
      <formula>IF(AND(E139="",$C139=$X$4),TRUE)</formula>
    </cfRule>
    <cfRule type="expression" dxfId="87" priority="90" stopIfTrue="1">
      <formula>IF(FIND("!",E139),TRUE)</formula>
    </cfRule>
  </conditionalFormatting>
  <conditionalFormatting sqref="F139:F141">
    <cfRule type="expression" dxfId="86" priority="88" stopIfTrue="1">
      <formula>IF(AND(LEN($A139)&gt;0,$A139&lt;&gt;$F139),TRUE,FALSE)</formula>
    </cfRule>
  </conditionalFormatting>
  <conditionalFormatting sqref="C139:C141">
    <cfRule type="expression" dxfId="85" priority="87" stopIfTrue="1">
      <formula>IF(AND(B139&lt;&gt;"",C139=""),TRUE)</formula>
    </cfRule>
  </conditionalFormatting>
  <conditionalFormatting sqref="D143">
    <cfRule type="expression" dxfId="84" priority="78" stopIfTrue="1">
      <formula>IF(AND(LEN($C143)&gt;0,($C143&lt;&gt;"Smelter Not Listed")),1,0)</formula>
    </cfRule>
    <cfRule type="expression" dxfId="83" priority="83" stopIfTrue="1">
      <formula>IF(AND(D143="",$C143=$X$4),TRUE)</formula>
    </cfRule>
    <cfRule type="expression" dxfId="82" priority="84" stopIfTrue="1">
      <formula>IF(FIND("!",D143),TRUE)</formula>
    </cfRule>
  </conditionalFormatting>
  <conditionalFormatting sqref="G143">
    <cfRule type="expression" dxfId="81" priority="85" stopIfTrue="1">
      <formula>IF(FIND("Enter smelter details",G143),TRUE)</formula>
    </cfRule>
  </conditionalFormatting>
  <conditionalFormatting sqref="E143">
    <cfRule type="expression" dxfId="80" priority="81" stopIfTrue="1">
      <formula>IF(AND(E143="",$C143=$X$4),TRUE)</formula>
    </cfRule>
    <cfRule type="expression" dxfId="79" priority="82" stopIfTrue="1">
      <formula>IF(FIND("!",E143),TRUE)</formula>
    </cfRule>
  </conditionalFormatting>
  <conditionalFormatting sqref="F143">
    <cfRule type="expression" dxfId="78" priority="80" stopIfTrue="1">
      <formula>IF(AND(LEN($A143)&gt;0,$A143&lt;&gt;$F143),TRUE,FALSE)</formula>
    </cfRule>
  </conditionalFormatting>
  <conditionalFormatting sqref="C143">
    <cfRule type="expression" dxfId="77" priority="79" stopIfTrue="1">
      <formula>IF(AND(B143&lt;&gt;"",C143=""),TRUE)</formula>
    </cfRule>
  </conditionalFormatting>
  <conditionalFormatting sqref="D145">
    <cfRule type="expression" dxfId="76" priority="70" stopIfTrue="1">
      <formula>IF(AND(LEN($C145)&gt;0,($C145&lt;&gt;"Smelter Not Listed")),1,0)</formula>
    </cfRule>
    <cfRule type="expression" dxfId="75" priority="75" stopIfTrue="1">
      <formula>IF(AND(D145="",$C145=$X$4),TRUE)</formula>
    </cfRule>
    <cfRule type="expression" dxfId="74" priority="76" stopIfTrue="1">
      <formula>IF(FIND("!",D145),TRUE)</formula>
    </cfRule>
  </conditionalFormatting>
  <conditionalFormatting sqref="G145">
    <cfRule type="expression" dxfId="73" priority="77" stopIfTrue="1">
      <formula>IF(FIND("Enter smelter details",G145),TRUE)</formula>
    </cfRule>
  </conditionalFormatting>
  <conditionalFormatting sqref="E145">
    <cfRule type="expression" dxfId="72" priority="73" stopIfTrue="1">
      <formula>IF(AND(E145="",$C145=$X$4),TRUE)</formula>
    </cfRule>
    <cfRule type="expression" dxfId="71" priority="74" stopIfTrue="1">
      <formula>IF(FIND("!",E145),TRUE)</formula>
    </cfRule>
  </conditionalFormatting>
  <conditionalFormatting sqref="F145">
    <cfRule type="expression" dxfId="70" priority="72" stopIfTrue="1">
      <formula>IF(AND(LEN($A145)&gt;0,$A145&lt;&gt;$F145),TRUE,FALSE)</formula>
    </cfRule>
  </conditionalFormatting>
  <conditionalFormatting sqref="C145">
    <cfRule type="expression" dxfId="69" priority="71" stopIfTrue="1">
      <formula>IF(AND(B145&lt;&gt;"",C145=""),TRUE)</formula>
    </cfRule>
  </conditionalFormatting>
  <conditionalFormatting sqref="D147">
    <cfRule type="expression" dxfId="68" priority="62" stopIfTrue="1">
      <formula>IF(AND(LEN($C147)&gt;0,($C147&lt;&gt;"Smelter Not Listed")),1,0)</formula>
    </cfRule>
    <cfRule type="expression" dxfId="67" priority="67" stopIfTrue="1">
      <formula>IF(AND(D147="",$C147=$X$4),TRUE)</formula>
    </cfRule>
    <cfRule type="expression" dxfId="66" priority="68" stopIfTrue="1">
      <formula>IF(FIND("!",D147),TRUE)</formula>
    </cfRule>
  </conditionalFormatting>
  <conditionalFormatting sqref="G147">
    <cfRule type="expression" dxfId="65" priority="69" stopIfTrue="1">
      <formula>IF(FIND("Enter smelter details",G147),TRUE)</formula>
    </cfRule>
  </conditionalFormatting>
  <conditionalFormatting sqref="E147">
    <cfRule type="expression" dxfId="64" priority="65" stopIfTrue="1">
      <formula>IF(AND(E147="",$C147=$X$4),TRUE)</formula>
    </cfRule>
    <cfRule type="expression" dxfId="63" priority="66" stopIfTrue="1">
      <formula>IF(FIND("!",E147),TRUE)</formula>
    </cfRule>
  </conditionalFormatting>
  <conditionalFormatting sqref="F147">
    <cfRule type="expression" dxfId="62" priority="64" stopIfTrue="1">
      <formula>IF(AND(LEN($A147)&gt;0,$A147&lt;&gt;$F147),TRUE,FALSE)</formula>
    </cfRule>
  </conditionalFormatting>
  <conditionalFormatting sqref="C147">
    <cfRule type="expression" dxfId="61" priority="63" stopIfTrue="1">
      <formula>IF(AND(B147&lt;&gt;"",C147=""),TRUE)</formula>
    </cfRule>
  </conditionalFormatting>
  <conditionalFormatting sqref="D152">
    <cfRule type="expression" dxfId="60" priority="54" stopIfTrue="1">
      <formula>IF(AND(LEN($C152)&gt;0,($C152&lt;&gt;"Smelter Not Listed")),1,0)</formula>
    </cfRule>
    <cfRule type="expression" dxfId="59" priority="59" stopIfTrue="1">
      <formula>IF(AND(D152="",$C152=$X$4),TRUE)</formula>
    </cfRule>
    <cfRule type="expression" dxfId="58" priority="60" stopIfTrue="1">
      <formula>IF(FIND("!",D152),TRUE)</formula>
    </cfRule>
  </conditionalFormatting>
  <conditionalFormatting sqref="G152">
    <cfRule type="expression" dxfId="57" priority="61" stopIfTrue="1">
      <formula>IF(FIND("Enter smelter details",G152),TRUE)</formula>
    </cfRule>
  </conditionalFormatting>
  <conditionalFormatting sqref="E152">
    <cfRule type="expression" dxfId="56" priority="57" stopIfTrue="1">
      <formula>IF(AND(E152="",$C152=$X$4),TRUE)</formula>
    </cfRule>
    <cfRule type="expression" dxfId="55" priority="58" stopIfTrue="1">
      <formula>IF(FIND("!",E152),TRUE)</formula>
    </cfRule>
  </conditionalFormatting>
  <conditionalFormatting sqref="F152">
    <cfRule type="expression" dxfId="54" priority="56" stopIfTrue="1">
      <formula>IF(AND(LEN($A152)&gt;0,$A152&lt;&gt;$F152),TRUE,FALSE)</formula>
    </cfRule>
  </conditionalFormatting>
  <conditionalFormatting sqref="C152">
    <cfRule type="expression" dxfId="53" priority="55" stopIfTrue="1">
      <formula>IF(AND(B152&lt;&gt;"",C152=""),TRUE)</formula>
    </cfRule>
  </conditionalFormatting>
  <conditionalFormatting sqref="B334:B388">
    <cfRule type="expression" dxfId="52" priority="47" stopIfTrue="1">
      <formula>IF(B334="",TRUE)</formula>
    </cfRule>
    <cfRule type="expression" dxfId="51" priority="50" stopIfTrue="1">
      <formula>IF(AND(COUNTIF(MetalSmelter,B334&amp;C334)=0,LEN(C334)&gt;0),TRUE,FALSE)</formula>
    </cfRule>
  </conditionalFormatting>
  <conditionalFormatting sqref="D214:D388">
    <cfRule type="expression" dxfId="50" priority="44" stopIfTrue="1">
      <formula>IF(AND(LEN($C214)&gt;0,($C214&lt;&gt;"Smelter Not Listed")),1,0)</formula>
    </cfRule>
    <cfRule type="expression" dxfId="49" priority="51" stopIfTrue="1">
      <formula>IF(AND(D214="",$C214=$X$4),TRUE)</formula>
    </cfRule>
    <cfRule type="expression" dxfId="48" priority="52" stopIfTrue="1">
      <formula>IF(FIND("!",D214),TRUE)</formula>
    </cfRule>
  </conditionalFormatting>
  <conditionalFormatting sqref="G387:G388 G334:G344 G346:G384">
    <cfRule type="expression" dxfId="47" priority="53" stopIfTrue="1">
      <formula>IF(FIND("Enter smelter details",G334),TRUE)</formula>
    </cfRule>
  </conditionalFormatting>
  <conditionalFormatting sqref="E214:E331 E346:E388 E333:E344">
    <cfRule type="expression" dxfId="46" priority="48" stopIfTrue="1">
      <formula>IF(AND(E214="",$C214=$X$4),TRUE)</formula>
    </cfRule>
    <cfRule type="expression" dxfId="45" priority="49" stopIfTrue="1">
      <formula>IF(FIND("!",E214),TRUE)</formula>
    </cfRule>
  </conditionalFormatting>
  <conditionalFormatting sqref="F367:F388 F214:F331 F346:F365 F333:F344">
    <cfRule type="expression" dxfId="44" priority="46" stopIfTrue="1">
      <formula>IF(AND(LEN($A214)&gt;0,$A214&lt;&gt;$F214),TRUE,FALSE)</formula>
    </cfRule>
  </conditionalFormatting>
  <conditionalFormatting sqref="C334:C388">
    <cfRule type="expression" dxfId="43" priority="45" stopIfTrue="1">
      <formula>IF(AND(B334&lt;&gt;"",C334=""),TRUE)</formula>
    </cfRule>
  </conditionalFormatting>
  <conditionalFormatting sqref="B192:B206 B208:B333">
    <cfRule type="expression" dxfId="42" priority="37" stopIfTrue="1">
      <formula>IF(B192="",TRUE)</formula>
    </cfRule>
    <cfRule type="expression" dxfId="41" priority="40" stopIfTrue="1">
      <formula>IF(AND(COUNTIF(MetalSmelter,B192&amp;C192)=0,LEN(C192)&gt;0),TRUE,FALSE)</formula>
    </cfRule>
  </conditionalFormatting>
  <conditionalFormatting sqref="D192:D206 D208:D213">
    <cfRule type="expression" dxfId="40" priority="34" stopIfTrue="1">
      <formula>IF(AND(LEN($C192)&gt;0,($C192&lt;&gt;"Smelter Not Listed")),1,0)</formula>
    </cfRule>
    <cfRule type="expression" dxfId="39" priority="41" stopIfTrue="1">
      <formula>IF(AND(D192="",$C192=$X$4),TRUE)</formula>
    </cfRule>
    <cfRule type="expression" dxfId="38" priority="42" stopIfTrue="1">
      <formula>IF(FIND("!",D192),TRUE)</formula>
    </cfRule>
  </conditionalFormatting>
  <conditionalFormatting sqref="G192:G206 G208:G331 G333">
    <cfRule type="expression" dxfId="37" priority="43" stopIfTrue="1">
      <formula>IF(FIND("Enter smelter details",G192),TRUE)</formula>
    </cfRule>
  </conditionalFormatting>
  <conditionalFormatting sqref="E192:E206 E208:E213">
    <cfRule type="expression" dxfId="36" priority="38" stopIfTrue="1">
      <formula>IF(AND(E192="",$C192=$X$4),TRUE)</formula>
    </cfRule>
    <cfRule type="expression" dxfId="35" priority="39" stopIfTrue="1">
      <formula>IF(FIND("!",E192),TRUE)</formula>
    </cfRule>
  </conditionalFormatting>
  <conditionalFormatting sqref="F192:F206 F208:F213">
    <cfRule type="expression" dxfId="34" priority="36" stopIfTrue="1">
      <formula>IF(AND(LEN($A192)&gt;0,$A192&lt;&gt;$F192),TRUE,FALSE)</formula>
    </cfRule>
  </conditionalFormatting>
  <conditionalFormatting sqref="C192:C206 C208:C333">
    <cfRule type="expression" dxfId="33" priority="35" stopIfTrue="1">
      <formula>IF(AND(B192&lt;&gt;"",C192=""),TRUE)</formula>
    </cfRule>
  </conditionalFormatting>
  <conditionalFormatting sqref="B207">
    <cfRule type="expression" dxfId="32" priority="27" stopIfTrue="1">
      <formula>IF(B207="",TRUE)</formula>
    </cfRule>
    <cfRule type="expression" dxfId="31" priority="30" stopIfTrue="1">
      <formula>IF(AND(COUNTIF(MetalSmelter,B207&amp;C207)=0,LEN(C207)&gt;0),TRUE,FALSE)</formula>
    </cfRule>
  </conditionalFormatting>
  <conditionalFormatting sqref="D207">
    <cfRule type="expression" dxfId="30" priority="24" stopIfTrue="1">
      <formula>IF(AND(LEN($C207)&gt;0,($C207&lt;&gt;"Smelter Not Listed")),1,0)</formula>
    </cfRule>
    <cfRule type="expression" dxfId="29" priority="31" stopIfTrue="1">
      <formula>IF(AND(D207="",$C207=$X$4),TRUE)</formula>
    </cfRule>
    <cfRule type="expression" dxfId="28" priority="32" stopIfTrue="1">
      <formula>IF(FIND("!",D207),TRUE)</formula>
    </cfRule>
  </conditionalFormatting>
  <conditionalFormatting sqref="G207">
    <cfRule type="expression" dxfId="27" priority="33" stopIfTrue="1">
      <formula>IF(FIND("Enter smelter details",G207),TRUE)</formula>
    </cfRule>
  </conditionalFormatting>
  <conditionalFormatting sqref="E207">
    <cfRule type="expression" dxfId="26" priority="28" stopIfTrue="1">
      <formula>IF(AND(E207="",$C207=$X$4),TRUE)</formula>
    </cfRule>
    <cfRule type="expression" dxfId="25" priority="29" stopIfTrue="1">
      <formula>IF(FIND("!",E207),TRUE)</formula>
    </cfRule>
  </conditionalFormatting>
  <conditionalFormatting sqref="F207">
    <cfRule type="expression" dxfId="24" priority="26" stopIfTrue="1">
      <formula>IF(AND(LEN($A207)&gt;0,$A207&lt;&gt;$F207),TRUE,FALSE)</formula>
    </cfRule>
  </conditionalFormatting>
  <conditionalFormatting sqref="C207">
    <cfRule type="expression" dxfId="23" priority="25" stopIfTrue="1">
      <formula>IF(AND(B207&lt;&gt;"",C207=""),TRUE)</formula>
    </cfRule>
  </conditionalFormatting>
  <conditionalFormatting sqref="G386">
    <cfRule type="expression" dxfId="22" priority="23" stopIfTrue="1">
      <formula>IF(FIND("Enter smelter details",G386),TRUE)</formula>
    </cfRule>
  </conditionalFormatting>
  <conditionalFormatting sqref="G385">
    <cfRule type="expression" dxfId="21" priority="22" stopIfTrue="1">
      <formula>IF(FIND("Enter smelter details",G385),TRUE)</formula>
    </cfRule>
  </conditionalFormatting>
  <conditionalFormatting sqref="G345">
    <cfRule type="expression" dxfId="20" priority="21" stopIfTrue="1">
      <formula>IF(FIND("Enter smelter details",G345),TRUE)</formula>
    </cfRule>
  </conditionalFormatting>
  <conditionalFormatting sqref="E345">
    <cfRule type="expression" dxfId="19" priority="19" stopIfTrue="1">
      <formula>IF(AND(E345="",$C345=$X$4),TRUE)</formula>
    </cfRule>
    <cfRule type="expression" dxfId="18" priority="20" stopIfTrue="1">
      <formula>IF(FIND("!",E345),TRUE)</formula>
    </cfRule>
  </conditionalFormatting>
  <conditionalFormatting sqref="F345">
    <cfRule type="expression" dxfId="17" priority="18" stopIfTrue="1">
      <formula>IF(AND(LEN($A345)&gt;0,$A345&lt;&gt;$F345),TRUE,FALSE)</formula>
    </cfRule>
  </conditionalFormatting>
  <conditionalFormatting sqref="G332">
    <cfRule type="expression" dxfId="16" priority="17" stopIfTrue="1">
      <formula>IF(FIND("Enter smelter details",G332),TRUE)</formula>
    </cfRule>
  </conditionalFormatting>
  <conditionalFormatting sqref="E332">
    <cfRule type="expression" dxfId="15" priority="15" stopIfTrue="1">
      <formula>IF(AND(E332="",$C332=$X$4),TRUE)</formula>
    </cfRule>
    <cfRule type="expression" dxfId="14" priority="16" stopIfTrue="1">
      <formula>IF(FIND("!",E332),TRUE)</formula>
    </cfRule>
  </conditionalFormatting>
  <conditionalFormatting sqref="F332">
    <cfRule type="expression" dxfId="13" priority="14" stopIfTrue="1">
      <formula>IF(AND(LEN($A332)&gt;0,$A332&lt;&gt;$F332),TRUE,FALSE)</formula>
    </cfRule>
  </conditionalFormatting>
  <conditionalFormatting sqref="D404:D521">
    <cfRule type="expression" dxfId="12" priority="9" stopIfTrue="1">
      <formula>IF(AND(LEN($C404)&gt;0,($C404&lt;&gt;"Smelter Not Listed")),1,0)</formula>
    </cfRule>
    <cfRule type="expression" dxfId="11" priority="12" stopIfTrue="1">
      <formula>IF(AND(D404="",$C404=$X$4),TRUE)</formula>
    </cfRule>
    <cfRule type="expression" dxfId="10" priority="13" stopIfTrue="1">
      <formula>IF(FIND("!",D404),TRUE)</formula>
    </cfRule>
  </conditionalFormatting>
  <conditionalFormatting sqref="E404:E521">
    <cfRule type="expression" dxfId="9" priority="10" stopIfTrue="1">
      <formula>IF(AND(E404="",$C404=$X$4),TRUE)</formula>
    </cfRule>
    <cfRule type="expression" dxfId="8" priority="11" stopIfTrue="1">
      <formula>IF(FIND("!",E404),TRUE)</formula>
    </cfRule>
  </conditionalFormatting>
  <conditionalFormatting sqref="D389:D403">
    <cfRule type="expression" dxfId="7" priority="1" stopIfTrue="1">
      <formula>IF(AND(LEN($C389)&gt;0,($C389&lt;&gt;"Smelter Not Listed")),1,0)</formula>
    </cfRule>
    <cfRule type="expression" dxfId="6" priority="6" stopIfTrue="1">
      <formula>IF(AND(D389="",$C389=$X$4),TRUE)</formula>
    </cfRule>
    <cfRule type="expression" dxfId="5" priority="7" stopIfTrue="1">
      <formula>IF(FIND("!",D389),TRUE)</formula>
    </cfRule>
  </conditionalFormatting>
  <conditionalFormatting sqref="G389:G521">
    <cfRule type="expression" dxfId="4" priority="8" stopIfTrue="1">
      <formula>IF(FIND("Enter smelter details",G389),TRUE)</formula>
    </cfRule>
  </conditionalFormatting>
  <conditionalFormatting sqref="E389:E403">
    <cfRule type="expression" dxfId="3" priority="4" stopIfTrue="1">
      <formula>IF(AND(E389="",$C389=$X$4),TRUE)</formula>
    </cfRule>
    <cfRule type="expression" dxfId="2" priority="5" stopIfTrue="1">
      <formula>IF(FIND("!",E389),TRUE)</formula>
    </cfRule>
  </conditionalFormatting>
  <conditionalFormatting sqref="F389:F521">
    <cfRule type="expression" dxfId="1" priority="3" stopIfTrue="1">
      <formula>IF(AND(LEN($A389)&gt;0,$A389&lt;&gt;$F389),TRUE,FALSE)</formula>
    </cfRule>
  </conditionalFormatting>
  <conditionalFormatting sqref="C389:C521">
    <cfRule type="expression" dxfId="0" priority="2" stopIfTrue="1">
      <formula>IF(AND(B389&lt;&gt;"",C389=""),TRUE)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59" activePane="bottomRight" state="frozen"/>
      <selection activeCell="A4" sqref="A4"/>
      <selection pane="topRight" activeCell="A4" sqref="A4"/>
      <selection pane="bottomLeft" activeCell="A4" sqref="A4"/>
      <selection pane="bottomRight" activeCell="B68" sqref="B68"/>
    </sheetView>
  </sheetViews>
  <sheetFormatPr baseColWidth="10"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5" t="str">
        <f ca="1">OFFSET(L!$C$1,MATCH("Checker"&amp;ADDRESS(ROW(),COLUMN(),4),L!$A:$A,0)-1,SL,,)</f>
        <v>Um sicherzustellen, dass alle erforderlichen Felder vor dem Versand an ihren Kunden ausgefüllt sind, alle rot markierten Felder beachten.</v>
      </c>
      <c r="B1" s="455"/>
      <c r="C1" s="455"/>
      <c r="D1" s="140" t="str">
        <f ca="1">OFFSET(L!$C$1,MATCH("Checker"&amp;ADDRESS(ROW(),COLUMN(),4),L!$A:$A,0)-1,SL,,)</f>
        <v>Erforderliche Felder bitte vervollständigen.</v>
      </c>
      <c r="E1" s="81" t="s">
        <v>806</v>
      </c>
    </row>
    <row r="2" spans="1:10" ht="15">
      <c r="A2" s="74" t="s">
        <v>898</v>
      </c>
      <c r="B2" s="75" t="str">
        <f>IF(F65=1,"Click here to return to Smelter List","")</f>
        <v>Click here to return to Smelter List</v>
      </c>
      <c r="C2" s="143" t="str">
        <f>IF(F65=1,"Click here to return to Product List","")</f>
        <v>Click here to return to Product List</v>
      </c>
      <c r="D2" s="174" t="str">
        <f ca="1">IF(H70=0,"0",H70)</f>
        <v>0</v>
      </c>
    </row>
    <row r="3" spans="1:10" ht="15">
      <c r="A3" s="76" t="str">
        <f ca="1">OFFSET(L!$C$1,MATCH("Checker"&amp;ADDRESS(ROW(),COLUMN(),4),L!$A:$A,0)-1,SL,,)</f>
        <v>Erforderliche Felder</v>
      </c>
      <c r="B3" s="76" t="str">
        <f ca="1">OFFSET(L!$C$1,MATCH("Checker"&amp;ADDRESS(ROW(),COLUMN(),4),L!$A:$A,0)-1,SL,,)</f>
        <v>Antwort ist vorhanden</v>
      </c>
      <c r="C3" s="76" t="str">
        <f ca="1">OFFSET(L!$C$1,MATCH("Checker"&amp;ADDRESS(ROW(),COLUMN(),4),L!$A:$A,0)-1,SL,,)</f>
        <v>Notizen</v>
      </c>
      <c r="D3" s="76" t="str">
        <f ca="1">OFFSET(L!$C$1,MATCH("Checker"&amp;ADDRESS(ROW(),COLUMN(),4),L!$A:$A,0)-1,SL,,)</f>
        <v>Hyperlink zum Ursprung</v>
      </c>
      <c r="F3" s="77" t="s">
        <v>527</v>
      </c>
      <c r="G3" s="22" t="s">
        <v>526</v>
      </c>
      <c r="H3" s="22" t="s">
        <v>528</v>
      </c>
      <c r="I3" s="169" t="s">
        <v>1317</v>
      </c>
      <c r="J3" s="22" t="s">
        <v>1318</v>
      </c>
    </row>
    <row r="4" spans="1:10" ht="39">
      <c r="A4" s="100" t="str">
        <f ca="1">Declaration!B8</f>
        <v>Firmenname (*):</v>
      </c>
      <c r="B4" s="99" t="str">
        <f>Declaration!D8</f>
        <v>beltronic IPC</v>
      </c>
      <c r="C4" s="99" t="str">
        <f t="shared" ref="C4" ca="1" si="0">IF(H4=1,J4,I4)</f>
        <v>Vollständig</v>
      </c>
      <c r="D4" s="105" t="str">
        <f>IF(H4=1,"Click here to enter Company Name","")</f>
        <v/>
      </c>
      <c r="E4" s="81" t="s">
        <v>1307</v>
      </c>
      <c r="F4" s="103">
        <v>1</v>
      </c>
      <c r="G4" s="78">
        <f t="shared" ref="G4" si="1">IF(B4=0,1,0)</f>
        <v>0</v>
      </c>
      <c r="H4" s="79">
        <f>F4*G4</f>
        <v>0</v>
      </c>
      <c r="I4" s="170" t="str">
        <f ca="1">OFFSET(L!$C$1,MATCH("Checker"&amp;"Comp",L!$A:$A,0)-1,SL,,)</f>
        <v>Vollständig</v>
      </c>
      <c r="J4" s="171" t="str">
        <f ca="1">OFFSET(L!$C$1,MATCH("Checker"&amp;ADDRESS(ROW(),COLUMN(),4),L!$A:$A,0)-1,SL,,)</f>
        <v>Geben Sie den Namen Ihres Unternehmens in der Reiterzelle D8 der Erklärung an</v>
      </c>
    </row>
    <row r="5" spans="1:10" ht="39">
      <c r="A5" s="100" t="str">
        <f ca="1">Declaration!B9</f>
        <v>Geltungsbereich der Erklärung (*):</v>
      </c>
      <c r="B5" s="99" t="str">
        <f>Declaration!D9</f>
        <v>A. Company</v>
      </c>
      <c r="C5" s="99" t="str">
        <f ca="1">IF(H5=1,J5,I5)</f>
        <v>Vollständig</v>
      </c>
      <c r="D5" s="105" t="str">
        <f>IF(H5=1,"Click here to enter Declaration Scope","")</f>
        <v/>
      </c>
      <c r="E5" s="81" t="s">
        <v>1307</v>
      </c>
      <c r="F5" s="103">
        <v>1</v>
      </c>
      <c r="G5" s="78">
        <f>IF(B5=0,1,0)</f>
        <v>0</v>
      </c>
      <c r="H5" s="79">
        <f t="shared" ref="H5" si="2">F5*G5</f>
        <v>0</v>
      </c>
      <c r="I5" s="170" t="str">
        <f ca="1">OFFSET(L!$C$1,MATCH("Checker"&amp;"Comp",L!$A:$A,0)-1,SL,,)</f>
        <v>Vollständig</v>
      </c>
      <c r="J5" s="171" t="str">
        <f ca="1">OFFSET(L!$C$1,MATCH("Checker"&amp;ADDRESS(ROW(),COLUMN(),4),L!$A:$A,0)-1,SL,,)</f>
        <v>Wählen Sie den Umfang der Erklärung in der Reiterzelle D9 der Erklärung aus</v>
      </c>
    </row>
    <row r="6" spans="1:10" ht="39">
      <c r="A6" s="100" t="str">
        <f ca="1">Declaration!B10</f>
        <v>Beschreibung des Geltungsbereichs</v>
      </c>
      <c r="B6" s="99">
        <f>Declaration!D10</f>
        <v>0</v>
      </c>
      <c r="C6" s="99" t="str">
        <f ca="1">IF(H6=1,J6,I6)</f>
        <v>Vollständig</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Vollständig</v>
      </c>
      <c r="J6" s="22" t="str">
        <f ca="1">OFFSET(L!$C$1,MATCH("Checker"&amp;ADDRESS(ROW(),COLUMN(),4),L!$A:$A,0)-1,SL,,)</f>
        <v>Geben Sie eine Beschreibung des Umfangs in der Reiterzelle D10 der Erklärung an</v>
      </c>
    </row>
    <row r="7" spans="1:10" ht="39">
      <c r="A7" s="100" t="str">
        <f ca="1">Declaration!B15</f>
        <v>Name des Ansprechpartners (*):</v>
      </c>
      <c r="B7" s="99" t="str">
        <f>Declaration!D15</f>
        <v>David Ledergerber</v>
      </c>
      <c r="C7" s="99" t="str">
        <f ca="1">IF(H7=1,J7,I7)</f>
        <v>Vollständig</v>
      </c>
      <c r="D7" s="105" t="str">
        <f>IF(H7=1,"Click here to enter Contact Name","")</f>
        <v/>
      </c>
      <c r="E7" s="81" t="s">
        <v>1307</v>
      </c>
      <c r="F7" s="142">
        <v>1</v>
      </c>
      <c r="G7" s="78">
        <f>IF(B7=0,1,0)</f>
        <v>0</v>
      </c>
      <c r="H7" s="79">
        <f t="shared" si="3"/>
        <v>0</v>
      </c>
      <c r="I7" s="170" t="str">
        <f ca="1">OFFSET(L!$C$1,MATCH("Checker"&amp;"Comp",L!$A:$A,0)-1,SL,,)</f>
        <v>Vollständig</v>
      </c>
      <c r="J7" s="22" t="str">
        <f ca="1">OFFSET(L!$C$1,MATCH("Checker"&amp;ADDRESS(ROW(),COLUMN(),4),L!$A:$A,0)-1,SL,,)</f>
        <v>Geben Sie einen Kontaktnamen in der Reiterzelle D15 der Erklärung an</v>
      </c>
    </row>
    <row r="8" spans="1:10" ht="39">
      <c r="A8" s="100" t="str">
        <f ca="1">Declaration!B16</f>
        <v>E-Mail-Adresse des Ansprechpartners (*):</v>
      </c>
      <c r="B8" s="99" t="str">
        <f>Declaration!D16</f>
        <v>david.ledergerber@beltronic-ipc.com</v>
      </c>
      <c r="C8" s="99" t="str">
        <f ca="1">IF(H8=1,J8,I8)</f>
        <v>Vollständig</v>
      </c>
      <c r="D8" s="105" t="str">
        <f>IF(H8=1,"Click here to enter Email-Contact","")</f>
        <v/>
      </c>
      <c r="E8" s="81" t="s">
        <v>1307</v>
      </c>
      <c r="F8" s="142">
        <v>1</v>
      </c>
      <c r="G8" s="78">
        <f>IF(ISNUMBER(SEARCH("@",B8)),0,1)</f>
        <v>0</v>
      </c>
      <c r="H8" s="79">
        <f t="shared" si="3"/>
        <v>0</v>
      </c>
      <c r="I8" s="170" t="str">
        <f ca="1">OFFSET(L!$C$1,MATCH("Checker"&amp;"Comp",L!$A:$A,0)-1,SL,,)</f>
        <v>Vollständig</v>
      </c>
      <c r="J8" s="22" t="str">
        <f ca="1">OFFSET(L!$C$1,MATCH("Checker"&amp;ADDRESS(ROW(),COLUMN(),4),L!$A:$A,0)-1,SL,,)</f>
        <v>Geben Sie eine gültige Kontakt-E-Mail-Adresse in der Reiterzelle D16 der Erklärung an</v>
      </c>
    </row>
    <row r="9" spans="1:10" ht="39">
      <c r="A9" s="100" t="str">
        <f ca="1">Declaration!B17</f>
        <v>Telefonnummer des Ansprechpartners (*):</v>
      </c>
      <c r="B9" s="346" t="str">
        <f>Declaration!D17</f>
        <v>+41 44 867 24 89</v>
      </c>
      <c r="C9" s="99" t="str">
        <f ca="1">IF(H9=1,J9,I9)</f>
        <v>Vollständig</v>
      </c>
      <c r="D9" s="105" t="str">
        <f>IF(H9=1,"Click here to enter Phone-Contact","")</f>
        <v/>
      </c>
      <c r="E9" s="81" t="s">
        <v>1307</v>
      </c>
      <c r="F9" s="142">
        <v>1</v>
      </c>
      <c r="G9" s="78">
        <f>IF(B9=0,1,0)</f>
        <v>0</v>
      </c>
      <c r="H9" s="79">
        <f t="shared" si="3"/>
        <v>0</v>
      </c>
      <c r="I9" s="170" t="str">
        <f ca="1">OFFSET(L!$C$1,MATCH("Checker"&amp;"Comp",L!$A:$A,0)-1,SL,,)</f>
        <v>Vollständig</v>
      </c>
      <c r="J9" s="22" t="str">
        <f ca="1">OFFSET(L!$C$1,MATCH("Checker"&amp;ADDRESS(ROW(),COLUMN(),4),L!$A:$A,0)-1,SL,,)</f>
        <v>Geben Sie eine Kontakttelefonnummer in der Reiterzelle D17 der Erklärung an</v>
      </c>
    </row>
    <row r="10" spans="1:10" ht="39">
      <c r="A10" s="100" t="str">
        <f ca="1">Declaration!B18</f>
        <v>Bevollmächtigter (*):</v>
      </c>
      <c r="B10" s="99" t="str">
        <f>Declaration!D18</f>
        <v>Benno Ledergerber</v>
      </c>
      <c r="C10" s="99" t="str">
        <f t="shared" ref="C10" ca="1" si="4">IF(H10=1,J10,I10)</f>
        <v>Vollständig</v>
      </c>
      <c r="D10" s="105" t="str">
        <f>IF(H10=1,"Click here to enter an Authorized Company Representative's name","")</f>
        <v/>
      </c>
      <c r="E10" s="81" t="s">
        <v>1307</v>
      </c>
      <c r="F10" s="103">
        <v>1</v>
      </c>
      <c r="G10" s="78">
        <f t="shared" ref="G10" si="5">IF(B10=0,1,0)</f>
        <v>0</v>
      </c>
      <c r="H10" s="79">
        <f t="shared" si="3"/>
        <v>0</v>
      </c>
      <c r="I10" s="170" t="str">
        <f ca="1">OFFSET(L!$C$1,MATCH("Checker"&amp;"Comp",L!$A:$A,0)-1,SL,,)</f>
        <v>Vollständig</v>
      </c>
      <c r="J10" s="22" t="str">
        <f ca="1">OFFSET(L!$C$1,MATCH("Checker"&amp;ADDRESS(ROW(),COLUMN(),4),L!$A:$A,0)-1,SL,,)</f>
        <v>Geben Sie den Kontaktnamen eines bevollmächtigten Unternehmensvertreters in der Reiterzelle D18 der Erklärung an</v>
      </c>
    </row>
    <row r="11" spans="1:10" ht="39">
      <c r="A11" s="100" t="str">
        <f ca="1">Declaration!B20</f>
        <v>E-Mail-Adresse des Bevollmächtigten (*):</v>
      </c>
      <c r="B11" s="99" t="str">
        <f>Declaration!D20</f>
        <v>benno.ledergerber@beltronic-ipc.com</v>
      </c>
      <c r="C11" s="99" t="str">
        <f ca="1">IF(H11=1,J11,I11)</f>
        <v>Vollständig</v>
      </c>
      <c r="D11" s="105" t="str">
        <f>IF(H11=1,"Click here to enter Representative's email","")</f>
        <v/>
      </c>
      <c r="E11" s="81" t="s">
        <v>1307</v>
      </c>
      <c r="F11" s="103">
        <v>1</v>
      </c>
      <c r="G11" s="78">
        <f>IF(ISNUMBER(SEARCH("@",B11)),0,1)</f>
        <v>0</v>
      </c>
      <c r="H11" s="79">
        <f t="shared" si="3"/>
        <v>0</v>
      </c>
      <c r="I11" s="170" t="str">
        <f ca="1">OFFSET(L!$C$1,MATCH("Checker"&amp;"Comp",L!$A:$A,0)-1,SL,,)</f>
        <v>Vollständig</v>
      </c>
      <c r="J11" s="22" t="str">
        <f ca="1">OFFSET(L!$C$1,MATCH("Checker"&amp;ADDRESS(ROW(),COLUMN(),4),L!$A:$A,0)-1,SL,,)</f>
        <v>Geben Sie eine gültige E-Mail-Adresse eines bevollmächtigten Unternehmensvertreters in der Reiterzelle D20 der Erklärung an</v>
      </c>
    </row>
    <row r="12" spans="1:10" ht="39">
      <c r="A12" s="100" t="str">
        <f ca="1">Declaration!B22</f>
        <v>Datum (*):</v>
      </c>
      <c r="B12" s="101">
        <f>Declaration!D22</f>
        <v>44823</v>
      </c>
      <c r="C12" s="99" t="str">
        <f ca="1">IF(H12=1,J12,I12)</f>
        <v>Vollständig</v>
      </c>
      <c r="D12" s="105" t="str">
        <f>IF(H12=1,"Click here to enter Date of Completion","")</f>
        <v/>
      </c>
      <c r="E12" s="81" t="s">
        <v>1307</v>
      </c>
      <c r="F12" s="103">
        <v>1</v>
      </c>
      <c r="G12" s="78">
        <f>IF(B12=0,1,0)</f>
        <v>0</v>
      </c>
      <c r="H12" s="79">
        <f t="shared" si="3"/>
        <v>0</v>
      </c>
      <c r="I12" s="170" t="str">
        <f ca="1">OFFSET(L!$C$1,MATCH("Checker"&amp;"Comp",L!$A:$A,0)-1,SL,,)</f>
        <v>Vollständig</v>
      </c>
      <c r="J12" s="22" t="str">
        <f ca="1">OFFSET(L!$C$1,MATCH("Checker"&amp;ADDRESS(ROW(),COLUMN(),4),L!$A:$A,0)-1,SL,,)</f>
        <v>Geben Sie das Datum der Vervollständigung des Formulars in der Reiterzelle D22 der Erklärung an</v>
      </c>
    </row>
    <row r="13" spans="1:10" ht="63.75">
      <c r="A13" s="99" t="str">
        <f ca="1">Declaration!B25</f>
        <v>1) Wird absichtlich ein 3TG-Mineral im Herstellungsprozess verwendet oder in das/die Produkt(e) aufgenommen? (*)</v>
      </c>
      <c r="B13" s="102"/>
      <c r="C13" s="102"/>
      <c r="D13" s="106"/>
      <c r="E13" s="81" t="s">
        <v>810</v>
      </c>
      <c r="F13" s="103"/>
      <c r="G13" s="24"/>
      <c r="H13" s="80">
        <f t="shared" si="3"/>
        <v>0</v>
      </c>
    </row>
    <row r="14" spans="1:10" ht="26.25">
      <c r="A14" s="100" t="str">
        <f ca="1">Declaration!B26</f>
        <v>Tantal  (*)</v>
      </c>
      <c r="B14" s="99" t="str">
        <f>Declaration!D26</f>
        <v>Yes</v>
      </c>
      <c r="C14" s="99" t="str">
        <f ca="1">IF(H14=1,J14,I14)</f>
        <v>Vollständig</v>
      </c>
      <c r="D14" s="105" t="str">
        <f>IF(H14=1,"Click here to answer question 1 for Tantalum","")</f>
        <v/>
      </c>
      <c r="E14" s="81" t="s">
        <v>806</v>
      </c>
      <c r="F14" s="103">
        <v>1</v>
      </c>
      <c r="G14" s="78">
        <f>IF(B14=0,1,0)</f>
        <v>0</v>
      </c>
      <c r="H14" s="79">
        <f t="shared" si="3"/>
        <v>0</v>
      </c>
      <c r="I14" s="170" t="str">
        <f ca="1">OFFSET(L!$C$1,MATCH("Checker"&amp;"Comp",L!$A:$A,0)-1,SL,,)</f>
        <v>Vollständig</v>
      </c>
      <c r="J14" s="171" t="str">
        <f ca="1">OFFSET(L!$C$1,MATCH("Checker"&amp;ADDRESS(ROW(),COLUMN(),4),L!$A:$A,0)-1,SL,,)</f>
        <v>Erklären Sie in der Reiterzelle D26 der Erklärung, ob Tantalum Ihren Produkten absichtlich hinzugefügt wird</v>
      </c>
    </row>
    <row r="15" spans="1:10" ht="39">
      <c r="A15" s="100" t="str">
        <f ca="1">Declaration!B27</f>
        <v>Zinn  (*)</v>
      </c>
      <c r="B15" s="99" t="str">
        <f>Declaration!D27</f>
        <v>Yes</v>
      </c>
      <c r="C15" s="99" t="str">
        <f ca="1">IF(H15=1,J15,I15)</f>
        <v>Vollständig</v>
      </c>
      <c r="D15" s="105" t="str">
        <f>IF(H15=1,"Click here to answer question 1 for Tin","")</f>
        <v/>
      </c>
      <c r="E15" s="81" t="s">
        <v>807</v>
      </c>
      <c r="F15" s="103">
        <v>1</v>
      </c>
      <c r="G15" s="78">
        <f>IF(B15=0,1,0)</f>
        <v>0</v>
      </c>
      <c r="H15" s="79">
        <f t="shared" si="3"/>
        <v>0</v>
      </c>
      <c r="I15" s="170" t="str">
        <f ca="1">OFFSET(L!$C$1,MATCH("Checker"&amp;"Comp",L!$A:$A,0)-1,SL,,)</f>
        <v>Vollständig</v>
      </c>
      <c r="J15" s="171" t="str">
        <f ca="1">OFFSET(L!$C$1,MATCH("Checker"&amp;ADDRESS(ROW(),COLUMN(),4),L!$A:$A,0)-1,SL,,)</f>
        <v>Erklären Sie in der Reiterzelle D27 der Erklärung, ob Zinn Ihren Produkten absichtlich hinzugefügt wird</v>
      </c>
    </row>
    <row r="16" spans="1:10" ht="39">
      <c r="A16" s="100" t="str">
        <f ca="1">Declaration!B28</f>
        <v>Gold  (*)</v>
      </c>
      <c r="B16" s="99" t="str">
        <f>Declaration!D28</f>
        <v>Yes</v>
      </c>
      <c r="C16" s="99" t="str">
        <f ca="1">IF(H16=1,J16,I16)</f>
        <v>Vollständig</v>
      </c>
      <c r="D16" s="105" t="str">
        <f>IF(H16=1,"Click here to answer question 1 for Gold","")</f>
        <v/>
      </c>
      <c r="E16" s="81" t="s">
        <v>807</v>
      </c>
      <c r="F16" s="103">
        <v>1</v>
      </c>
      <c r="G16" s="78">
        <f>IF(B16=0,1,0)</f>
        <v>0</v>
      </c>
      <c r="H16" s="79">
        <f t="shared" si="3"/>
        <v>0</v>
      </c>
      <c r="I16" s="170" t="str">
        <f ca="1">OFFSET(L!$C$1,MATCH("Checker"&amp;"Comp",L!$A:$A,0)-1,SL,,)</f>
        <v>Vollständig</v>
      </c>
      <c r="J16" s="171" t="str">
        <f ca="1">OFFSET(L!$C$1,MATCH("Checker"&amp;ADDRESS(ROW(),COLUMN(),4),L!$A:$A,0)-1,SL,,)</f>
        <v>Erklären Sie in der Reiterzelle D28 der Erklärung, ob Gold Ihren Produkten absichtlich hinzugefügt wird</v>
      </c>
    </row>
    <row r="17" spans="1:10" ht="39">
      <c r="A17" s="100" t="str">
        <f ca="1">Declaration!B29</f>
        <v>Wolfram  (*)</v>
      </c>
      <c r="B17" s="99" t="str">
        <f>Declaration!D29</f>
        <v>Yes</v>
      </c>
      <c r="C17" s="99" t="str">
        <f ca="1">IF(H17=1,J17,I17)</f>
        <v>Vollständig</v>
      </c>
      <c r="D17" s="105" t="str">
        <f>IF(H17=1,"Click here to answer question 1 for Tungsten","")</f>
        <v/>
      </c>
      <c r="E17" s="81" t="s">
        <v>807</v>
      </c>
      <c r="F17" s="103">
        <v>1</v>
      </c>
      <c r="G17" s="78">
        <f>IF(B17=0,1,0)</f>
        <v>0</v>
      </c>
      <c r="H17" s="79">
        <f t="shared" si="3"/>
        <v>0</v>
      </c>
      <c r="I17" s="170" t="str">
        <f ca="1">OFFSET(L!$C$1,MATCH("Checker"&amp;"Comp",L!$A:$A,0)-1,SL,,)</f>
        <v>Vollständig</v>
      </c>
      <c r="J17" s="171" t="str">
        <f ca="1">OFFSET(L!$C$1,MATCH("Checker"&amp;ADDRESS(ROW(),COLUMN(),4),L!$A:$A,0)-1,SL,,)</f>
        <v>Erklären Sie in der Reiterzelle D29 der Erklärung, ob Tungsten Ihren Produkten absichtlich hinzugefügt wird</v>
      </c>
    </row>
    <row r="18" spans="1:10" ht="51">
      <c r="A18" s="99" t="str">
        <f ca="1">Declaration!B31</f>
        <v>2) Liegen in dem/den Produkt(en) 3TG-Rückstände vor?  (*)</v>
      </c>
      <c r="B18" s="102"/>
      <c r="C18" s="102"/>
      <c r="D18" s="106"/>
      <c r="E18" s="81" t="s">
        <v>808</v>
      </c>
      <c r="F18" s="103"/>
      <c r="G18" s="24"/>
      <c r="H18" s="24"/>
      <c r="J18" s="171"/>
    </row>
    <row r="19" spans="1:10" ht="39">
      <c r="A19" s="100" t="str">
        <f ca="1">Declaration!B32</f>
        <v>Tantal  (*)</v>
      </c>
      <c r="B19" s="99" t="str">
        <f>IF($B$14="Yes",Declaration!D32,0)</f>
        <v>Yes</v>
      </c>
      <c r="C19" s="99" t="str">
        <f ca="1">IF(H19=1,J19,I19)</f>
        <v>Vollständig</v>
      </c>
      <c r="D19" s="107" t="str">
        <f>IF(H19=1,"Click here to answer question 2 for Tantalum","")</f>
        <v/>
      </c>
      <c r="E19" s="81" t="s">
        <v>807</v>
      </c>
      <c r="F19" s="104">
        <f>IF(B$14="No",0,1)</f>
        <v>1</v>
      </c>
      <c r="G19" s="78">
        <f>IF(B19=0,1,0)</f>
        <v>0</v>
      </c>
      <c r="H19" s="79">
        <f>F19*G19</f>
        <v>0</v>
      </c>
      <c r="I19" s="170" t="str">
        <f ca="1">OFFSET(L!$C$1,MATCH("Checker"&amp;"Comp",L!$A:$A,0)-1,SL,,)</f>
        <v>Vollständig</v>
      </c>
      <c r="J19" s="171" t="str">
        <f ca="1">OFFSET(L!$C$1,MATCH("Checker"&amp;ADDRESS(ROW(),COLUMN(),4),L!$A:$A,0)-1,SL,,)</f>
        <v>Erklären Sie in der Reiterzelle D32 der Erklärung, ob Tantalum für die Herstellung Ihrer Produkte erforderlich ist und ob es in den angegebenen Endprodukten enthalten ist</v>
      </c>
    </row>
    <row r="20" spans="1:10" ht="39">
      <c r="A20" s="100" t="str">
        <f ca="1">Declaration!B33</f>
        <v>Zinn  (*)</v>
      </c>
      <c r="B20" s="99" t="str">
        <f>IF($B$15="Yes",Declaration!D33,0)</f>
        <v>Yes</v>
      </c>
      <c r="C20" s="99" t="str">
        <f ca="1">IF(H20=1,J20,I20)</f>
        <v>Vollständig</v>
      </c>
      <c r="D20" s="107" t="str">
        <f>IF(H20=1,"Click here to answer question 2 for Tin","")</f>
        <v/>
      </c>
      <c r="E20" s="81" t="s">
        <v>807</v>
      </c>
      <c r="F20" s="104">
        <f>IF(B$15="No",0,1)</f>
        <v>1</v>
      </c>
      <c r="G20" s="78">
        <f>IF(B20=0,1,0)</f>
        <v>0</v>
      </c>
      <c r="H20" s="79">
        <f>F20*G20</f>
        <v>0</v>
      </c>
      <c r="I20" s="170" t="str">
        <f ca="1">OFFSET(L!$C$1,MATCH("Checker"&amp;"Comp",L!$A:$A,0)-1,SL,,)</f>
        <v>Vollständig</v>
      </c>
      <c r="J20" s="171" t="str">
        <f ca="1">OFFSET(L!$C$1,MATCH("Checker"&amp;ADDRESS(ROW(),COLUMN(),4),L!$A:$A,0)-1,SL,,)</f>
        <v>Erklären Sie in der Reiterzelle D33 der Erklärung, ob Zinn für die Herstellung Ihrer Produkte erforderlich ist und ob es in den angegebenen Endprodukten enthalten ist</v>
      </c>
    </row>
    <row r="21" spans="1:10" ht="39">
      <c r="A21" s="100" t="str">
        <f ca="1">Declaration!B34</f>
        <v>Gold  (*)</v>
      </c>
      <c r="B21" s="99" t="str">
        <f>IF($B$16="Yes",Declaration!D34,0)</f>
        <v>Yes</v>
      </c>
      <c r="C21" s="99" t="str">
        <f ca="1">IF(H21=1,J21,I21)</f>
        <v>Vollständig</v>
      </c>
      <c r="D21" s="107" t="str">
        <f>IF(H21=1,"Click here to answer question 2 for Gold","")</f>
        <v/>
      </c>
      <c r="E21" s="81" t="s">
        <v>807</v>
      </c>
      <c r="F21" s="104">
        <f>IF(B$16="No",0,1)</f>
        <v>1</v>
      </c>
      <c r="G21" s="78">
        <f>IF(B21=0,1,0)</f>
        <v>0</v>
      </c>
      <c r="H21" s="79">
        <f>F21*G21</f>
        <v>0</v>
      </c>
      <c r="I21" s="170" t="str">
        <f ca="1">OFFSET(L!$C$1,MATCH("Checker"&amp;"Comp",L!$A:$A,0)-1,SL,,)</f>
        <v>Vollständig</v>
      </c>
      <c r="J21" s="171" t="str">
        <f ca="1">OFFSET(L!$C$1,MATCH("Checker"&amp;ADDRESS(ROW(),COLUMN(),4),L!$A:$A,0)-1,SL,,)</f>
        <v>Erklären Sie in der Reiterzelle D34 der Erklärung, ob Gold für die Herstellung Ihrer Produkte erforderlich ist und ob es in den angegebenen Endprodukten enthalten ist</v>
      </c>
    </row>
    <row r="22" spans="1:10" ht="39">
      <c r="A22" s="100" t="str">
        <f ca="1">Declaration!B35</f>
        <v>Wolfram  (*)</v>
      </c>
      <c r="B22" s="99" t="str">
        <f>IF($B$17="Yes",Declaration!D35,0)</f>
        <v>Yes</v>
      </c>
      <c r="C22" s="99" t="str">
        <f ca="1">IF(H22=1,J22,I22)</f>
        <v>Vollständig</v>
      </c>
      <c r="D22" s="107" t="str">
        <f>IF(H22=1,"Click here to answer question 2 for Tungsten","")</f>
        <v/>
      </c>
      <c r="E22" s="81" t="s">
        <v>807</v>
      </c>
      <c r="F22" s="104">
        <f>IF(B$17="No",0,1)</f>
        <v>1</v>
      </c>
      <c r="G22" s="78">
        <f>IF(B22=0,1,0)</f>
        <v>0</v>
      </c>
      <c r="H22" s="79">
        <f>F22*G22</f>
        <v>0</v>
      </c>
      <c r="I22" s="170" t="str">
        <f ca="1">OFFSET(L!$C$1,MATCH("Checker"&amp;"Comp",L!$A:$A,0)-1,SL,,)</f>
        <v>Vollständig</v>
      </c>
      <c r="J22" s="171" t="str">
        <f ca="1">OFFSET(L!$C$1,MATCH("Checker"&amp;ADDRESS(ROW(),COLUMN(),4),L!$A:$A,0)-1,SL,,)</f>
        <v>Erklären Sie in der Reiterzelle D35 der Erklärung, ob Tungsten für die Herstellung Ihrer Produkte erforderlich ist und ob es in den angegebenen Endprodukten enthalten ist</v>
      </c>
    </row>
    <row r="23" spans="1:10" ht="57.75" customHeight="1">
      <c r="A23" s="99" t="str">
        <f ca="1">Declaration!B37</f>
        <v>3) Beschaffen Schmelzhütten in Ihrer Lieferkette das 3TG-Mineral aus den umfassten Ländern? (SEC-Begriff, siehe Definitions-Tab) (*)</v>
      </c>
      <c r="B23" s="102"/>
      <c r="C23" s="102"/>
      <c r="D23" s="106"/>
      <c r="E23" s="81" t="s">
        <v>807</v>
      </c>
      <c r="F23" s="103"/>
      <c r="G23" s="24"/>
      <c r="H23" s="24"/>
      <c r="J23" s="171"/>
    </row>
    <row r="24" spans="1:10" ht="51">
      <c r="A24" s="100" t="str">
        <f ca="1">Declaration!B38</f>
        <v>Tantal  (*)</v>
      </c>
      <c r="B24" s="99" t="str">
        <f>IF(AND($B$14="Yes",$B$19="Yes"),Declaration!D38,0)</f>
        <v>No</v>
      </c>
      <c r="C24" s="99" t="str">
        <f ca="1">IF(H24=1,J24,I24)</f>
        <v>Vollständig</v>
      </c>
      <c r="D24" s="107" t="str">
        <f>IF(H24=1,"Click here to answer question 3 for Tantalum","")</f>
        <v/>
      </c>
      <c r="E24" s="81" t="s">
        <v>807</v>
      </c>
      <c r="F24" s="104">
        <f>IF(OR(B14="No",B19="No"),0,1)</f>
        <v>1</v>
      </c>
      <c r="G24" s="78">
        <f t="shared" ref="G24" si="6">IF(B24=0,1,0)</f>
        <v>0</v>
      </c>
      <c r="H24" s="79">
        <f t="shared" ref="H24" si="7">F24*G24</f>
        <v>0</v>
      </c>
      <c r="I24" s="170" t="str">
        <f ca="1">OFFSET(L!$C$1,MATCH("Checker"&amp;"Comp",L!$A:$A,0)-1,SL,,)</f>
        <v>Vollständig</v>
      </c>
      <c r="J24" s="22" t="str">
        <f ca="1">OFFSET(L!$C$1,MATCH("Checker"&amp;ADDRESS(ROW(),COLUMN(),4),L!$A:$A,0)-1,SL,,)</f>
        <v>Erklären Sie in der Reiterzelle D38 der Erklärung, ob innerhalb des Umfangs der in dieser Umfrage angegebenen Produkte verwendetes Tantalum aus der Demokratischen Republik Kongo oder einem benachbarten Land stammt</v>
      </c>
    </row>
    <row r="25" spans="1:10" ht="51">
      <c r="A25" s="100" t="str">
        <f ca="1">Declaration!B39</f>
        <v>Zinn  (*)</v>
      </c>
      <c r="B25" s="99" t="str">
        <f>IF(AND($B$15="Yes",$B$20="Yes"),Declaration!D39,0)</f>
        <v>No</v>
      </c>
      <c r="C25" s="99" t="str">
        <f ca="1">IF(H25=1,J25,I25)</f>
        <v>Vollständig</v>
      </c>
      <c r="D25" s="107" t="str">
        <f>IF(H25=1,"Click here to answer question 3 for Tin","")</f>
        <v/>
      </c>
      <c r="E25" s="81" t="s">
        <v>807</v>
      </c>
      <c r="F25" s="104">
        <f>IF(OR(B15="No",B20="No"),0,1)</f>
        <v>1</v>
      </c>
      <c r="G25" s="78">
        <f>IF(B25=0,1,0)</f>
        <v>0</v>
      </c>
      <c r="H25" s="79">
        <f>F25*G25</f>
        <v>0</v>
      </c>
      <c r="I25" s="170" t="str">
        <f ca="1">OFFSET(L!$C$1,MATCH("Checker"&amp;"Comp",L!$A:$A,0)-1,SL,,)</f>
        <v>Vollständig</v>
      </c>
      <c r="J25" s="22" t="str">
        <f ca="1">OFFSET(L!$C$1,MATCH("Checker"&amp;ADDRESS(ROW(),COLUMN(),4),L!$A:$A,0)-1,SL,,)</f>
        <v>Erklären Sie in der Reiterzelle D39 der Erklärung, ob innerhalb des Umfangs der in dieser Umfrage angegebenen Produkte verwendetes Zinn aus der Demokratischen Republik Kongo oder einem benachbarten Land stammt</v>
      </c>
    </row>
    <row r="26" spans="1:10" ht="51">
      <c r="A26" s="100" t="str">
        <f ca="1">Declaration!B40</f>
        <v>Gold  (*)</v>
      </c>
      <c r="B26" s="99" t="str">
        <f>IF(AND($B$16="Yes",$B$21="Yes"),Declaration!D40,0)</f>
        <v>No</v>
      </c>
      <c r="C26" s="99" t="str">
        <f ca="1">IF(H26=1,J26,I26)</f>
        <v>Vollständig</v>
      </c>
      <c r="D26" s="107" t="str">
        <f>IF(H26=1,"Click here to answer question 3 for Gold","")</f>
        <v/>
      </c>
      <c r="E26" s="81" t="s">
        <v>807</v>
      </c>
      <c r="F26" s="104">
        <f>IF(OR(B16="No",B21="No"),0,1)</f>
        <v>1</v>
      </c>
      <c r="G26" s="78">
        <f>IF(B26=0,1,0)</f>
        <v>0</v>
      </c>
      <c r="H26" s="79">
        <f>F26*G26</f>
        <v>0</v>
      </c>
      <c r="I26" s="170" t="str">
        <f ca="1">OFFSET(L!$C$1,MATCH("Checker"&amp;"Comp",L!$A:$A,0)-1,SL,,)</f>
        <v>Vollständig</v>
      </c>
      <c r="J26" s="22" t="str">
        <f ca="1">OFFSET(L!$C$1,MATCH("Checker"&amp;ADDRESS(ROW(),COLUMN(),4),L!$A:$A,0)-1,SL,,)</f>
        <v>Erklären Sie in der Reiterzelle D40 der Erklärung, ob innerhalb des Umfangs der in dieser Umfrage angegebenen Produkte verwendetes Gold aus der Demokratischen Republik Kongo oder einem benachbarten Land stammt</v>
      </c>
    </row>
    <row r="27" spans="1:10" ht="51">
      <c r="A27" s="100" t="str">
        <f ca="1">Declaration!B41</f>
        <v>Wolfram  (*)</v>
      </c>
      <c r="B27" s="99" t="str">
        <f>IF(AND($B$17="Yes",$B$22="Yes"),Declaration!D41,0)</f>
        <v>No</v>
      </c>
      <c r="C27" s="99" t="str">
        <f ca="1">IF(H27=1,J27,I27)</f>
        <v>Vollständig</v>
      </c>
      <c r="D27" s="107" t="str">
        <f>IF(H27=1,"Click here to answer question 3 for Tungsten","")</f>
        <v/>
      </c>
      <c r="E27" s="81" t="s">
        <v>807</v>
      </c>
      <c r="F27" s="104">
        <f>IF(OR(B17="No",B22="No"),0,1)</f>
        <v>1</v>
      </c>
      <c r="G27" s="78">
        <f>IF(B27=0,1,0)</f>
        <v>0</v>
      </c>
      <c r="H27" s="79">
        <f>F27*G27</f>
        <v>0</v>
      </c>
      <c r="I27" s="170" t="str">
        <f ca="1">OFFSET(L!$C$1,MATCH("Checker"&amp;"Comp",L!$A:$A,0)-1,SL,,)</f>
        <v>Vollständig</v>
      </c>
      <c r="J27" s="22" t="str">
        <f ca="1">OFFSET(L!$C$1,MATCH("Checker"&amp;ADDRESS(ROW(),COLUMN(),4),L!$A:$A,0)-1,SL,,)</f>
        <v>Erklären Sie in der Reiterzelle D41 der Erklärung, ob innerhalb des Umfangs der in dieser Umfrage angegebenen Produkte verwendetes Tungsten aus der Demokratischen Republik Kongo oder einem benachbarten Land stammt</v>
      </c>
    </row>
    <row r="28" spans="1:10" ht="39.6" customHeight="1">
      <c r="A28" s="99" t="str">
        <f ca="1">Declaration!B43</f>
        <v>4) Beziehen Schmelzhütten in Ihrer Lieferkette ihre 3TG aus von Konflikten betroffenen und risikoreichen Gebieten? (*)</v>
      </c>
      <c r="B28" s="99"/>
      <c r="C28" s="99"/>
      <c r="D28" s="107"/>
      <c r="E28" s="81"/>
      <c r="F28" s="81"/>
      <c r="G28" s="81"/>
      <c r="H28" s="24"/>
      <c r="I28" s="170"/>
    </row>
    <row r="29" spans="1:10" ht="41.1" customHeight="1">
      <c r="A29" s="100" t="str">
        <f ca="1">Declaration!B44</f>
        <v>Tantal  (*)</v>
      </c>
      <c r="B29" s="99" t="str">
        <f>IF(AND($B$14="Yes",$B$19="Yes"),Declaration!D44,0)</f>
        <v>Yes</v>
      </c>
      <c r="C29" s="99" t="str">
        <f ca="1">IF(H29=1,J29,I29)</f>
        <v>Vollständig</v>
      </c>
      <c r="D29" s="314" t="str">
        <f>IF(H29=1,"Click here to answer question 4 for Tantalum","")</f>
        <v/>
      </c>
      <c r="E29" s="81"/>
      <c r="F29" s="104">
        <f>F24</f>
        <v>1</v>
      </c>
      <c r="G29" s="78">
        <f t="shared" ref="G29" si="8">IF(B29=0,1,0)</f>
        <v>0</v>
      </c>
      <c r="H29" s="79">
        <f t="shared" ref="H29" si="9">F29*G29</f>
        <v>0</v>
      </c>
      <c r="I29" s="170" t="str">
        <f ca="1">OFFSET(L!$C$1,MATCH("Checker"&amp;"Comp",L!$A:$A,0)-1,SL,,)</f>
        <v>Vollständig</v>
      </c>
      <c r="J29" s="22" t="str">
        <f ca="1">OFFSET(L!$C$1,MATCH("Checker"&amp;ADDRESS(ROW(),COLUMN(),4),L!$A:$A,0)-1,SL,,)</f>
        <v>Geben Sie in Zelle D44 der Erklärung, ob innerhalb des Umfangs der in dieser Umfrage angegebenen Produkte verwendetes Tantal aus einem konfliktbetroffenen und risikoreichen Gebiet stammt</v>
      </c>
    </row>
    <row r="30" spans="1:10" ht="41.1" customHeight="1">
      <c r="A30" s="100" t="str">
        <f ca="1">Declaration!B45</f>
        <v>Zinn  (*)</v>
      </c>
      <c r="B30" s="99" t="str">
        <f>IF(AND($B$15="Yes",$B$20="Yes"),Declaration!D45,0)</f>
        <v>Yes</v>
      </c>
      <c r="C30" s="99" t="str">
        <f ca="1">IF(H30=1,J30,I30)</f>
        <v>Vollständig</v>
      </c>
      <c r="D30" s="314" t="str">
        <f>IF(H30=1,"Click here to answer question 4 for Tin","")</f>
        <v/>
      </c>
      <c r="E30" s="81"/>
      <c r="F30" s="104">
        <f>F25</f>
        <v>1</v>
      </c>
      <c r="G30" s="78">
        <f>IF(B30=0,1,0)</f>
        <v>0</v>
      </c>
      <c r="H30" s="79">
        <f>F30*G30</f>
        <v>0</v>
      </c>
      <c r="I30" s="170" t="str">
        <f ca="1">OFFSET(L!$C$1,MATCH("Checker"&amp;"Comp",L!$A:$A,0)-1,SL,,)</f>
        <v>Vollständig</v>
      </c>
      <c r="J30" s="22" t="str">
        <f ca="1">OFFSET(L!$C$1,MATCH("Checker"&amp;ADDRESS(ROW(),COLUMN(),4),L!$A:$A,0)-1,SL,,)</f>
        <v>Geben Sie in Zelle D45 der Erklärung an, ob innerhalb des Umfangs der in dieser Umfrage angegebenen Produkte verwendetes Zinn aus einem konfliktbetroffenen und risikoreichen Gebiet stammt</v>
      </c>
    </row>
    <row r="31" spans="1:10" ht="41.1" customHeight="1">
      <c r="A31" s="100" t="str">
        <f ca="1">Declaration!B46</f>
        <v>Gold  (*)</v>
      </c>
      <c r="B31" s="99" t="str">
        <f>IF(AND($B$16="Yes",$B$21="Yes"),Declaration!D46,0)</f>
        <v>Yes</v>
      </c>
      <c r="C31" s="99" t="str">
        <f ca="1">IF(H31=1,J31,I31)</f>
        <v>Vollständig</v>
      </c>
      <c r="D31" s="314" t="str">
        <f>IF(H31=1,"Click here to answer question 4 for Gold","")</f>
        <v/>
      </c>
      <c r="E31" s="81"/>
      <c r="F31" s="104">
        <f>F26</f>
        <v>1</v>
      </c>
      <c r="G31" s="78">
        <f>IF(B31=0,1,0)</f>
        <v>0</v>
      </c>
      <c r="H31" s="79">
        <f>F31*G31</f>
        <v>0</v>
      </c>
      <c r="I31" s="170" t="str">
        <f ca="1">OFFSET(L!$C$1,MATCH("Checker"&amp;"Comp",L!$A:$A,0)-1,SL,,)</f>
        <v>Vollständig</v>
      </c>
      <c r="J31" s="22" t="str">
        <f ca="1">OFFSET(L!$C$1,MATCH("Checker"&amp;ADDRESS(ROW(),COLUMN(),4),L!$A:$A,0)-1,SL,,)</f>
        <v>Geben Sie in Zelle D46 der Erklärung an, ob innerhalb des Umfangs der in dieser Umfrage angegebenen Produkte verwendetes Gold aus einem konfliktbetroffenen und risikoreichen Gebiet stammt</v>
      </c>
    </row>
    <row r="32" spans="1:10" ht="41.1" customHeight="1">
      <c r="A32" s="100" t="str">
        <f ca="1">Declaration!B47</f>
        <v>Wolfram  (*)</v>
      </c>
      <c r="B32" s="99" t="str">
        <f>IF(AND($B$17="Yes",$B$22="Yes"),Declaration!D47,0)</f>
        <v>Yes</v>
      </c>
      <c r="C32" s="99" t="str">
        <f ca="1">IF(H32=1,J32,I32)</f>
        <v>Vollständig</v>
      </c>
      <c r="D32" s="314" t="str">
        <f>IF(H32=1,"Click here to answer question 4 for Tungsten","")</f>
        <v/>
      </c>
      <c r="E32" s="81"/>
      <c r="F32" s="104">
        <f>F27</f>
        <v>1</v>
      </c>
      <c r="G32" s="78">
        <f>IF(B32=0,1,0)</f>
        <v>0</v>
      </c>
      <c r="H32" s="79">
        <f>F32*G32</f>
        <v>0</v>
      </c>
      <c r="I32" s="170" t="str">
        <f ca="1">OFFSET(L!$C$1,MATCH("Checker"&amp;"Comp",L!$A:$A,0)-1,SL,,)</f>
        <v>Vollständig</v>
      </c>
      <c r="J32" s="22" t="str">
        <f ca="1">OFFSET(L!$C$1,MATCH("Checker"&amp;ADDRESS(ROW(),COLUMN(),4),L!$A:$A,0)-1,SL,,)</f>
        <v>Geben Sie in Zelle D47 der Erklärung an, ob innerhalb des Umfangs der in dieser Umfrage angegebenen Produkte verwendetes Wolfram aus einem konfliktbetroffenen und risikoreichen Gebiet stammt</v>
      </c>
    </row>
    <row r="33" spans="1:10" ht="38.25">
      <c r="A33" s="99" t="str">
        <f ca="1">Declaration!B49</f>
        <v>5) Stammt das für die Funktionalität oder  Herstellung Ihrer Produkte benötigte 3TG-Mineral zu 100 % aus Recycling- oder Schrottquellen?  (*)</v>
      </c>
      <c r="B33" s="102"/>
      <c r="C33" s="102"/>
      <c r="D33" s="106"/>
      <c r="E33" s="81" t="s">
        <v>1307</v>
      </c>
      <c r="F33" s="103"/>
      <c r="G33" s="24"/>
      <c r="H33" s="24"/>
      <c r="J33" s="171"/>
    </row>
    <row r="34" spans="1:10" ht="51">
      <c r="A34" s="100" t="str">
        <f ca="1">Declaration!B50</f>
        <v>Tantal  (*)</v>
      </c>
      <c r="B34" s="99" t="str">
        <f>IF(AND($B$14="Yes",$B$19="Yes"),Declaration!D50,0)</f>
        <v>Yes</v>
      </c>
      <c r="C34" s="99" t="str">
        <f ca="1">IF(H34=1,J34,I34)</f>
        <v>Vollständig</v>
      </c>
      <c r="D34" s="314" t="str">
        <f>IF(H34=1,"Click here to answer question 5 for Tantalum","")</f>
        <v/>
      </c>
      <c r="E34" s="81" t="s">
        <v>1307</v>
      </c>
      <c r="F34" s="104">
        <f>F24</f>
        <v>1</v>
      </c>
      <c r="G34" s="78">
        <f>IF(B34=0,1,0)</f>
        <v>0</v>
      </c>
      <c r="H34" s="79">
        <f>F34*G34</f>
        <v>0</v>
      </c>
      <c r="I34" s="170" t="str">
        <f ca="1">OFFSET(L!$C$1,MATCH("Checker"&amp;"Comp",L!$A:$A,0)-1,SL,,)</f>
        <v>Vollständig</v>
      </c>
      <c r="J34" s="171" t="str">
        <f ca="1">OFFSET(L!$C$1,MATCH("Checker"&amp;ADDRESS(ROW(),COLUMN(),4),L!$A:$A,0)-1,SL,,)</f>
        <v>Erklären Sie in der Reiterzelle D44 der Erklärung, ob innerhalb des Umfangs der in dieser Umfrage angegebenen Produkte verwendetes Tantalum vollständig aus Recycling oder Schrott stammt</v>
      </c>
    </row>
    <row r="35" spans="1:10" ht="51">
      <c r="A35" s="100" t="str">
        <f ca="1">Declaration!B51</f>
        <v>Zinn  (*)</v>
      </c>
      <c r="B35" s="99" t="str">
        <f>IF(AND($B$15="Yes",$B$20="Yes"),Declaration!D51,0)</f>
        <v>Yes</v>
      </c>
      <c r="C35" s="99" t="str">
        <f ca="1">IF(H35=1,J35,I35)</f>
        <v>Vollständig</v>
      </c>
      <c r="D35" s="314" t="str">
        <f>IF(H35=1,"Click here to answer question 5 for Tin","")</f>
        <v/>
      </c>
      <c r="E35" s="81" t="s">
        <v>1307</v>
      </c>
      <c r="F35" s="104">
        <f>F25</f>
        <v>1</v>
      </c>
      <c r="G35" s="78">
        <f>IF(B35=0,1,0)</f>
        <v>0</v>
      </c>
      <c r="H35" s="79">
        <f>F35*G35</f>
        <v>0</v>
      </c>
      <c r="I35" s="170" t="str">
        <f ca="1">OFFSET(L!$C$1,MATCH("Checker"&amp;"Comp",L!$A:$A,0)-1,SL,,)</f>
        <v>Vollständig</v>
      </c>
      <c r="J35" s="171" t="str">
        <f ca="1">OFFSET(L!$C$1,MATCH("Checker"&amp;ADDRESS(ROW(),COLUMN(),4),L!$A:$A,0)-1,SL,,)</f>
        <v>Erklären Sie in der Reiterzelle D45 der Erklärung, ob innerhalb des Umfangs der in dieser Umfrage angegebenen Produkte verwendetes Zinn vollständig aus Recycling oder Schrott stammt</v>
      </c>
    </row>
    <row r="36" spans="1:10" ht="51">
      <c r="A36" s="100" t="str">
        <f ca="1">Declaration!B52</f>
        <v>Gold  (*)</v>
      </c>
      <c r="B36" s="99" t="str">
        <f>IF(AND($B$16="Yes",$B$21="Yes"),Declaration!D52,0)</f>
        <v>Yes</v>
      </c>
      <c r="C36" s="99" t="str">
        <f ca="1">IF(H36=1,J36,I36)</f>
        <v>Vollständig</v>
      </c>
      <c r="D36" s="314" t="str">
        <f>IF(H36=1,"Click here to answer question 5 for Gold","")</f>
        <v/>
      </c>
      <c r="E36" s="81" t="s">
        <v>1307</v>
      </c>
      <c r="F36" s="104">
        <f>F26</f>
        <v>1</v>
      </c>
      <c r="G36" s="78">
        <f>IF(B36=0,1,0)</f>
        <v>0</v>
      </c>
      <c r="H36" s="79">
        <f>F36*G36</f>
        <v>0</v>
      </c>
      <c r="I36" s="170" t="str">
        <f ca="1">OFFSET(L!$C$1,MATCH("Checker"&amp;"Comp",L!$A:$A,0)-1,SL,,)</f>
        <v>Vollständig</v>
      </c>
      <c r="J36" s="171" t="str">
        <f ca="1">OFFSET(L!$C$1,MATCH("Checker"&amp;ADDRESS(ROW(),COLUMN(),4),L!$A:$A,0)-1,SL,,)</f>
        <v>Erklären Sie in der Reiterzelle D46 der Erklärung, ob innerhalb des Umfangs der in dieser Umfrage angegebenen Produkte verwendetes Gold vollständig aus Recycling oder Schrott stammt</v>
      </c>
    </row>
    <row r="37" spans="1:10" ht="51">
      <c r="A37" s="100" t="str">
        <f ca="1">Declaration!B53</f>
        <v>Wolfram  (*)</v>
      </c>
      <c r="B37" s="99" t="str">
        <f>IF(AND($B$17="Yes",$B$22="Yes"),Declaration!D53,0)</f>
        <v>Yes</v>
      </c>
      <c r="C37" s="99" t="str">
        <f ca="1">IF(H37=1,J37,I37)</f>
        <v>Vollständig</v>
      </c>
      <c r="D37" s="314" t="str">
        <f>IF(H37=1,"Click here to answer question 5 for Tungsten","")</f>
        <v/>
      </c>
      <c r="E37" s="81" t="s">
        <v>1307</v>
      </c>
      <c r="F37" s="104">
        <f>F27</f>
        <v>1</v>
      </c>
      <c r="G37" s="78">
        <f>IF(B37=0,1,0)</f>
        <v>0</v>
      </c>
      <c r="H37" s="79">
        <f>F37*G37</f>
        <v>0</v>
      </c>
      <c r="I37" s="170" t="str">
        <f ca="1">OFFSET(L!$C$1,MATCH("Checker"&amp;"Comp",L!$A:$A,0)-1,SL,,)</f>
        <v>Vollständig</v>
      </c>
      <c r="J37" s="171" t="str">
        <f ca="1">OFFSET(L!$C$1,MATCH("Checker"&amp;ADDRESS(ROW(),COLUMN(),4),L!$A:$A,0)-1,SL,,)</f>
        <v>Erklären Sie in der Reiterzelle D47 der Erklärung, ob innerhalb des Umfangs der in dieser Umfrage angegebenen Produkte verwendetes Tungsten vollständig aus Recycling oder Schrott stammt</v>
      </c>
    </row>
    <row r="38" spans="1:10" ht="38.25">
      <c r="A38" s="99" t="str">
        <f ca="1">Declaration!B55</f>
        <v>6) Wie hoch ist der Prozentsatz an Lieferanten, die auf Ihre Lieferkettenumfrage geantwortet haben? (*)</v>
      </c>
      <c r="B38" s="102"/>
      <c r="C38" s="102"/>
      <c r="D38" s="106"/>
      <c r="E38" s="81" t="s">
        <v>807</v>
      </c>
      <c r="F38" s="103"/>
      <c r="G38" s="24"/>
      <c r="H38" s="24"/>
    </row>
    <row r="39" spans="1:10" ht="38.25">
      <c r="A39" s="100" t="str">
        <f ca="1">Declaration!B56</f>
        <v>Tantal  (*)</v>
      </c>
      <c r="B39" s="333" t="str">
        <f>IF(AND($B$14="Yes",$B$19="Yes"),Declaration!D56,0)</f>
        <v>Greater than 50%</v>
      </c>
      <c r="C39" s="99" t="str">
        <f ca="1">IF(H39=1,J39,I39)</f>
        <v>Vollständig</v>
      </c>
      <c r="D39" s="315" t="str">
        <f>IF(H39=1,"Click here to answer question 6 for Tantalum","")</f>
        <v/>
      </c>
      <c r="E39" s="81" t="s">
        <v>806</v>
      </c>
      <c r="F39" s="104">
        <f>F24</f>
        <v>1</v>
      </c>
      <c r="G39" s="78">
        <f>IF(B39=0,1,0)</f>
        <v>0</v>
      </c>
      <c r="H39" s="79">
        <f>F39*G39</f>
        <v>0</v>
      </c>
      <c r="I39" s="170" t="str">
        <f ca="1">OFFSET(L!$C$1,MATCH("Checker"&amp;"Comp",L!$A:$A,0)-1,SL,,)</f>
        <v>Vollständig</v>
      </c>
      <c r="J39" s="22" t="str">
        <f ca="1">OFFSET(L!$C$1,MATCH("Checker"&amp;ADDRESS(ROW(),COLUMN(),4),L!$A:$A,0)-1,SL,,)</f>
        <v>Geben Sie den Vollständigkeitsgrad der Schmelzhütteninformationen des Anbieters in Prozent in der Reiterzelle D50 der Erklärung an</v>
      </c>
    </row>
    <row r="40" spans="1:10" ht="38.25">
      <c r="A40" s="100" t="str">
        <f ca="1">Declaration!B57</f>
        <v>Zinn  (*)</v>
      </c>
      <c r="B40" s="333" t="str">
        <f>IF(AND($B$15="Yes",$B$20="Yes"),Declaration!D57,0)</f>
        <v>Greater than 50%</v>
      </c>
      <c r="C40" s="99" t="str">
        <f ca="1">IF(H40=1,J40,I40)</f>
        <v>Vollständig</v>
      </c>
      <c r="D40" s="315" t="str">
        <f>IF(H40=1,"Click here to answer question 6 for Tin","")</f>
        <v/>
      </c>
      <c r="E40" s="81" t="s">
        <v>806</v>
      </c>
      <c r="F40" s="104">
        <f>F25</f>
        <v>1</v>
      </c>
      <c r="G40" s="78">
        <f>IF(B40=0,1,0)</f>
        <v>0</v>
      </c>
      <c r="H40" s="79">
        <f>F40*G40</f>
        <v>0</v>
      </c>
      <c r="I40" s="170" t="str">
        <f ca="1">OFFSET(L!$C$1,MATCH("Checker"&amp;"Comp",L!$A:$A,0)-1,SL,,)</f>
        <v>Vollständig</v>
      </c>
      <c r="J40" s="22" t="str">
        <f ca="1">OFFSET(L!$C$1,MATCH("Checker"&amp;ADDRESS(ROW(),COLUMN(),4),L!$A:$A,0)-1,SL,,)</f>
        <v>Geben Sie den Vollständigkeitsgrad der Schmelzhütteninformationen des Anbieters in Prozent in der Reiterzelle D51 der Erklärung an</v>
      </c>
    </row>
    <row r="41" spans="1:10" ht="38.25">
      <c r="A41" s="100" t="str">
        <f ca="1">Declaration!B58</f>
        <v>Gold  (*)</v>
      </c>
      <c r="B41" s="333" t="str">
        <f>IF(AND($B$16="Yes",$B$21="Yes"),Declaration!D58,0)</f>
        <v>Greater than 50%</v>
      </c>
      <c r="C41" s="99" t="str">
        <f ca="1">IF(H41=1,J41,I41)</f>
        <v>Vollständig</v>
      </c>
      <c r="D41" s="315" t="str">
        <f>IF(H41=1,"Click here to answer question 6 for Gold","")</f>
        <v/>
      </c>
      <c r="E41" s="81" t="s">
        <v>806</v>
      </c>
      <c r="F41" s="104">
        <f>F26</f>
        <v>1</v>
      </c>
      <c r="G41" s="78">
        <f>IF(B41=0,1,0)</f>
        <v>0</v>
      </c>
      <c r="H41" s="79">
        <f>F41*G41</f>
        <v>0</v>
      </c>
      <c r="I41" s="170" t="str">
        <f ca="1">OFFSET(L!$C$1,MATCH("Checker"&amp;"Comp",L!$A:$A,0)-1,SL,,)</f>
        <v>Vollständig</v>
      </c>
      <c r="J41" s="22" t="str">
        <f ca="1">OFFSET(L!$C$1,MATCH("Checker"&amp;ADDRESS(ROW(),COLUMN(),4),L!$A:$A,0)-1,SL,,)</f>
        <v>Geben Sie den Vollständigkeitsgrad der Schmelzhütteninformationen des Anbieters in Prozent in der Reiterzelle D52 der Erklärung an</v>
      </c>
    </row>
    <row r="42" spans="1:10" ht="38.25">
      <c r="A42" s="100" t="str">
        <f ca="1">Declaration!B59</f>
        <v>Wolfram  (*)</v>
      </c>
      <c r="B42" s="333" t="str">
        <f>IF(AND($B$17="Yes",$B$22="Yes"),Declaration!D59,0)</f>
        <v>Greater than 50%</v>
      </c>
      <c r="C42" s="99" t="str">
        <f ca="1">IF(H42=1,J42,I42)</f>
        <v>Vollständig</v>
      </c>
      <c r="D42" s="315" t="str">
        <f>IF(H42=1,"Click here to answer question 6 for Tungsten","")</f>
        <v/>
      </c>
      <c r="E42" s="81" t="s">
        <v>806</v>
      </c>
      <c r="F42" s="104">
        <f>F27</f>
        <v>1</v>
      </c>
      <c r="G42" s="78">
        <f>IF(B42=0,1,0)</f>
        <v>0</v>
      </c>
      <c r="H42" s="79">
        <f>F42*G42</f>
        <v>0</v>
      </c>
      <c r="I42" s="170" t="str">
        <f ca="1">OFFSET(L!$C$1,MATCH("Checker"&amp;"Comp",L!$A:$A,0)-1,SL,,)</f>
        <v>Vollständig</v>
      </c>
      <c r="J42" s="22" t="str">
        <f ca="1">OFFSET(L!$C$1,MATCH("Checker"&amp;ADDRESS(ROW(),COLUMN(),4),L!$A:$A,0)-1,SL,,)</f>
        <v>Geben Sie den Vollständigkeitsgrad der Schmelzhütteninformationen des Anbieters in Prozent in der Reiterzelle D53 der Erklärung an</v>
      </c>
    </row>
    <row r="43" spans="1:10" ht="51">
      <c r="A43" s="99" t="str">
        <f ca="1">Declaration!B61</f>
        <v>7) Haben Sie alle Schmelzhütten ermittelt, die das 3TG-Mineral für Ihre Lieferkette bereitstellen?  (*)</v>
      </c>
      <c r="B43" s="102"/>
      <c r="C43" s="102"/>
      <c r="D43" s="106"/>
      <c r="E43" s="81" t="s">
        <v>808</v>
      </c>
      <c r="F43" s="103"/>
      <c r="G43" s="24"/>
      <c r="H43" s="24"/>
    </row>
    <row r="44" spans="1:10" ht="51.75">
      <c r="A44" s="100" t="str">
        <f ca="1">Declaration!B62</f>
        <v>Tantal  (*)</v>
      </c>
      <c r="B44" s="99" t="str">
        <f>IF(AND($B$14="Yes",$B$19="Yes"),Declaration!D62,0)</f>
        <v>No</v>
      </c>
      <c r="C44" s="99" t="str">
        <f ca="1">IF(H44=1,J44,I44)</f>
        <v>Vollständig</v>
      </c>
      <c r="D44" s="314" t="str">
        <f>IF(H44=1,"Click here to answer question 7 for Tantalum","")</f>
        <v/>
      </c>
      <c r="E44" s="81" t="s">
        <v>1303</v>
      </c>
      <c r="F44" s="104">
        <f>F24</f>
        <v>1</v>
      </c>
      <c r="G44" s="78">
        <f>IF(B44=0,1,0)</f>
        <v>0</v>
      </c>
      <c r="H44" s="79">
        <f>F44*G44</f>
        <v>0</v>
      </c>
      <c r="I44" s="170" t="str">
        <f ca="1">OFFSET(L!$C$1,MATCH("Checker"&amp;"Comp",L!$A:$A,0)-1,SL,,)</f>
        <v>Vollständig</v>
      </c>
      <c r="J44" s="22" t="str">
        <f ca="1">OFFSET(L!$C$1,MATCH("Checker"&amp;ADDRESS(ROW(),COLUMN(),4),L!$A:$A,0)-1,SL,,)</f>
        <v xml:space="preserve">Geben Sie in der Reiterzelle D56 der Erklärung an, ob alle Schmelzhüttennamen in der Antwort auf diese Umfrage im Umfang der angegebenen Produkte zur Verfügung gestellt worden sind </v>
      </c>
    </row>
    <row r="45" spans="1:10" ht="51.75">
      <c r="A45" s="100" t="str">
        <f ca="1">Declaration!B63</f>
        <v>Zinn  (*)</v>
      </c>
      <c r="B45" s="99" t="str">
        <f>IF(AND($B$15="Yes",$B$20="Yes"),Declaration!D63,0)</f>
        <v>No</v>
      </c>
      <c r="C45" s="99" t="str">
        <f ca="1">IF(H45=1,J45,I45)</f>
        <v>Vollständig</v>
      </c>
      <c r="D45" s="314" t="str">
        <f>IF(H45=1,"Click here to answer question 7 for Tin","")</f>
        <v/>
      </c>
      <c r="E45" s="81" t="s">
        <v>1303</v>
      </c>
      <c r="F45" s="104">
        <f>F25</f>
        <v>1</v>
      </c>
      <c r="G45" s="78">
        <f>IF(B45=0,1,0)</f>
        <v>0</v>
      </c>
      <c r="H45" s="79">
        <f>F45*G45</f>
        <v>0</v>
      </c>
      <c r="I45" s="170" t="str">
        <f ca="1">OFFSET(L!$C$1,MATCH("Checker"&amp;"Comp",L!$A:$A,0)-1,SL,,)</f>
        <v>Vollständig</v>
      </c>
      <c r="J45" s="22" t="str">
        <f ca="1">OFFSET(L!$C$1,MATCH("Checker"&amp;ADDRESS(ROW(),COLUMN(),4),L!$A:$A,0)-1,SL,,)</f>
        <v xml:space="preserve">Geben Sie in der Reiterzelle D57 der Erklärung an, ob alle Schmelzhüttennamen in der Antwort auf diese Umfrage im Umfang der angegebenen Produkte zur Verfügung gestellt worden sind </v>
      </c>
    </row>
    <row r="46" spans="1:10" ht="51.75">
      <c r="A46" s="100" t="str">
        <f ca="1">Declaration!B64</f>
        <v>Gold  (*)</v>
      </c>
      <c r="B46" s="99" t="str">
        <f>IF(AND($B$16="Yes",$B$21="Yes"),Declaration!D64,0)</f>
        <v>No</v>
      </c>
      <c r="C46" s="99" t="str">
        <f ca="1">IF(H46=1,J46,I46)</f>
        <v>Vollständig</v>
      </c>
      <c r="D46" s="314" t="str">
        <f>IF(H46=1,"Click here to answer question 7 for Gold","")</f>
        <v/>
      </c>
      <c r="E46" s="81" t="s">
        <v>1303</v>
      </c>
      <c r="F46" s="104">
        <f>F26</f>
        <v>1</v>
      </c>
      <c r="G46" s="78">
        <f>IF(B46=0,1,0)</f>
        <v>0</v>
      </c>
      <c r="H46" s="79">
        <f>F46*G46</f>
        <v>0</v>
      </c>
      <c r="I46" s="170" t="str">
        <f ca="1">OFFSET(L!$C$1,MATCH("Checker"&amp;"Comp",L!$A:$A,0)-1,SL,,)</f>
        <v>Vollständig</v>
      </c>
      <c r="J46" s="22" t="str">
        <f ca="1">OFFSET(L!$C$1,MATCH("Checker"&amp;ADDRESS(ROW(),COLUMN(),4),L!$A:$A,0)-1,SL,,)</f>
        <v xml:space="preserve">Geben Sie in der Reiterzelle D58 der Erklärung an, ob alle Schmelzhüttennamen in der Antwort auf diese Umfrage im Umfang der angegebenen Produkte zur Verfügung gestellt worden sind </v>
      </c>
    </row>
    <row r="47" spans="1:10" ht="51.75">
      <c r="A47" s="100" t="str">
        <f ca="1">Declaration!B65</f>
        <v>Wolfram  (*)</v>
      </c>
      <c r="B47" s="99" t="str">
        <f>IF(AND($B$17="Yes",$B$22="Yes"),Declaration!D65,0)</f>
        <v>No</v>
      </c>
      <c r="C47" s="99" t="str">
        <f ca="1">IF(H47=1,J47,I47)</f>
        <v>Vollständig</v>
      </c>
      <c r="D47" s="314" t="str">
        <f>IF(H47=1,"Click here to answer question 7 for Tungsten","")</f>
        <v/>
      </c>
      <c r="E47" s="81" t="s">
        <v>1303</v>
      </c>
      <c r="F47" s="104">
        <f>F27</f>
        <v>1</v>
      </c>
      <c r="G47" s="78">
        <f>IF(B47=0,1,0)</f>
        <v>0</v>
      </c>
      <c r="H47" s="79">
        <f>F47*G47</f>
        <v>0</v>
      </c>
      <c r="I47" s="170" t="str">
        <f ca="1">OFFSET(L!$C$1,MATCH("Checker"&amp;"Comp",L!$A:$A,0)-1,SL,,)</f>
        <v>Vollständig</v>
      </c>
      <c r="J47" s="22" t="str">
        <f ca="1">OFFSET(L!$C$1,MATCH("Checker"&amp;ADDRESS(ROW(),COLUMN(),4),L!$A:$A,0)-1,SL,,)</f>
        <v xml:space="preserve">Geben Sie in der Reiterzelle D59 der Erklärung an, ob alle Schmelzhüttennamen in der Antwort auf diese Umfrage im Umfang der angegebenen Produkte zur Verfügung gestellt worden sind  </v>
      </c>
    </row>
    <row r="48" spans="1:10" ht="63.75">
      <c r="A48" s="99" t="str">
        <f ca="1">Declaration!B67</f>
        <v>8) Haben Sie alle relevanten Informationen, die Ihr Unternehmen zu den Schmelzhütten erhalten hat, in dieser Erklärung aufgeführt?  (*)</v>
      </c>
      <c r="B48" s="102"/>
      <c r="C48" s="102"/>
      <c r="D48" s="106"/>
      <c r="E48" s="81" t="s">
        <v>809</v>
      </c>
      <c r="F48" s="103"/>
      <c r="G48" s="24"/>
      <c r="H48" s="24"/>
    </row>
    <row r="49" spans="1:10" ht="39">
      <c r="A49" s="100" t="str">
        <f ca="1">Declaration!B68</f>
        <v>Tantal  (*)</v>
      </c>
      <c r="B49" s="99" t="str">
        <f>IF(AND($B$14="Yes",$B$19="Yes"),Declaration!D68,0)</f>
        <v>Yes</v>
      </c>
      <c r="C49" s="99" t="str">
        <f ca="1">IF(H49=1,J49,I49)</f>
        <v>Vollständig</v>
      </c>
      <c r="D49" s="315" t="str">
        <f>IF(H49=1,"Click here to answer question 8 for Tantalum","")</f>
        <v/>
      </c>
      <c r="E49" s="81" t="s">
        <v>807</v>
      </c>
      <c r="F49" s="104">
        <f>F24</f>
        <v>1</v>
      </c>
      <c r="G49" s="78">
        <f>IF(B49=0,1,0)</f>
        <v>0</v>
      </c>
      <c r="H49" s="79">
        <f>F49*G49</f>
        <v>0</v>
      </c>
      <c r="I49" s="170" t="str">
        <f ca="1">OFFSET(L!$C$1,MATCH("Checker"&amp;"Comp",L!$A:$A,0)-1,SL,,)</f>
        <v>Vollständig</v>
      </c>
      <c r="J49" s="22" t="str">
        <f ca="1">OFFSET(L!$C$1,MATCH("Checker"&amp;ADDRESS(ROW(),COLUMN(),4),L!$A:$A,0)-1,SL,,)</f>
        <v xml:space="preserve">Geben Sie in der Reiterzelle D62 der Erklärung an, ob alle Informationen über Tantalum-Schmelzhütten zur Verfügung gestellt worden sind </v>
      </c>
    </row>
    <row r="50" spans="1:10" ht="39">
      <c r="A50" s="100" t="str">
        <f ca="1">Declaration!B69</f>
        <v>Zinn  (*)</v>
      </c>
      <c r="B50" s="99" t="str">
        <f>IF(AND($B$15="Yes",$B$20="Yes"),Declaration!D69,0)</f>
        <v>Yes</v>
      </c>
      <c r="C50" s="99" t="str">
        <f ca="1">IF(H50=1,J50,I50)</f>
        <v>Vollständig</v>
      </c>
      <c r="D50" s="315" t="str">
        <f>IF(H50=1,"Click here to answer question 8 for Tin","")</f>
        <v/>
      </c>
      <c r="E50" s="81" t="s">
        <v>807</v>
      </c>
      <c r="F50" s="104">
        <f>F25</f>
        <v>1</v>
      </c>
      <c r="G50" s="78">
        <f>IF(B50=0,1,0)</f>
        <v>0</v>
      </c>
      <c r="H50" s="79">
        <f>F50*G50</f>
        <v>0</v>
      </c>
      <c r="I50" s="170" t="str">
        <f ca="1">OFFSET(L!$C$1,MATCH("Checker"&amp;"Comp",L!$A:$A,0)-1,SL,,)</f>
        <v>Vollständig</v>
      </c>
      <c r="J50" s="22" t="str">
        <f ca="1">OFFSET(L!$C$1,MATCH("Checker"&amp;ADDRESS(ROW(),COLUMN(),4),L!$A:$A,0)-1,SL,,)</f>
        <v xml:space="preserve">Geben Sie in der Reiterzelle D63 der Erklärung an, ob alle Informationen über Zinn-Schmelzhütten zur Verfügung gestellt worden sind </v>
      </c>
    </row>
    <row r="51" spans="1:10" ht="39">
      <c r="A51" s="100" t="str">
        <f ca="1">Declaration!B70</f>
        <v>Gold  (*)</v>
      </c>
      <c r="B51" s="99" t="str">
        <f>IF(AND($B$16="Yes",$B$21="Yes"),Declaration!D70,0)</f>
        <v>Yes</v>
      </c>
      <c r="C51" s="99" t="str">
        <f ca="1">IF(H51=1,J51,I51)</f>
        <v>Vollständig</v>
      </c>
      <c r="D51" s="315" t="str">
        <f>IF(H51=1,"Click here to answer question 8 for Gold","")</f>
        <v/>
      </c>
      <c r="E51" s="81" t="s">
        <v>807</v>
      </c>
      <c r="F51" s="104">
        <f>F26</f>
        <v>1</v>
      </c>
      <c r="G51" s="78">
        <f>IF(B51=0,1,0)</f>
        <v>0</v>
      </c>
      <c r="H51" s="79">
        <f>F51*G51</f>
        <v>0</v>
      </c>
      <c r="I51" s="170" t="str">
        <f ca="1">OFFSET(L!$C$1,MATCH("Checker"&amp;"Comp",L!$A:$A,0)-1,SL,,)</f>
        <v>Vollständig</v>
      </c>
      <c r="J51" s="22" t="str">
        <f ca="1">OFFSET(L!$C$1,MATCH("Checker"&amp;ADDRESS(ROW(),COLUMN(),4),L!$A:$A,0)-1,SL,,)</f>
        <v>Geben Sie in der Reiterzelle D64 der Erklärung an, ob alle Informationen über Gold-Schmelzhütten zur Verfügung gestellt worden sind</v>
      </c>
    </row>
    <row r="52" spans="1:10" ht="39">
      <c r="A52" s="100" t="str">
        <f ca="1">Declaration!B71</f>
        <v>Wolfram  (*)</v>
      </c>
      <c r="B52" s="99" t="str">
        <f>IF(AND($B$17="Yes",$B$22="Yes"),Declaration!D71,0)</f>
        <v>Yes</v>
      </c>
      <c r="C52" s="99" t="str">
        <f ca="1">IF(H52=1,J52,I52)</f>
        <v>Vollständig</v>
      </c>
      <c r="D52" s="315" t="str">
        <f>IF(H52=1,"Click here to answer question 8 for Tungsten","")</f>
        <v/>
      </c>
      <c r="E52" s="81" t="s">
        <v>807</v>
      </c>
      <c r="F52" s="104">
        <f>F27</f>
        <v>1</v>
      </c>
      <c r="G52" s="78">
        <f>IF(B52=0,1,0)</f>
        <v>0</v>
      </c>
      <c r="H52" s="79">
        <f>F52*G52</f>
        <v>0</v>
      </c>
      <c r="I52" s="170" t="str">
        <f ca="1">OFFSET(L!$C$1,MATCH("Checker"&amp;"Comp",L!$A:$A,0)-1,SL,,)</f>
        <v>Vollständig</v>
      </c>
      <c r="J52" s="22" t="str">
        <f ca="1">OFFSET(L!$C$1,MATCH("Checker"&amp;ADDRESS(ROW(),COLUMN(),4),L!$A:$A,0)-1,SL,,)</f>
        <v xml:space="preserve">Geben Sie in der Reiterzelle D65 der Erklärung an, ob alle Informationen über Tungsten-Schmelzhütten zur Verfügung gestellt worden sind </v>
      </c>
    </row>
    <row r="53" spans="1:10" ht="25.5">
      <c r="A53" s="99" t="str">
        <f ca="1">Declaration!B74</f>
        <v>Frage</v>
      </c>
      <c r="B53" s="102"/>
      <c r="C53" s="102"/>
      <c r="D53" s="106"/>
      <c r="E53" s="81" t="s">
        <v>441</v>
      </c>
      <c r="F53" s="103"/>
      <c r="G53" s="103"/>
      <c r="H53" s="103"/>
    </row>
    <row r="54" spans="1:10" ht="51">
      <c r="A54" s="99" t="str">
        <f ca="1">Declaration!B75</f>
        <v>A. Haben Sie eine konfliktfreie Beschaffungsrichtlinie für Mineralien erstellt? (*)</v>
      </c>
      <c r="B54" s="99" t="str">
        <f>Declaration!D75</f>
        <v>Yes</v>
      </c>
      <c r="C54" s="99" t="str">
        <f t="shared" ref="C54:C60" ca="1" si="10">IF(H54=1,J54,I54)</f>
        <v>Vollständig</v>
      </c>
      <c r="D54" s="105" t="str">
        <f>IF(H54=1,"Click here to answer question (A)","")</f>
        <v/>
      </c>
      <c r="E54" s="81" t="s">
        <v>1307</v>
      </c>
      <c r="F54" s="104">
        <f>IF(SUM(F$24:F$27)=0,0,1)</f>
        <v>1</v>
      </c>
      <c r="G54" s="78">
        <f>IF(B54=0,1,0)</f>
        <v>0</v>
      </c>
      <c r="H54" s="79">
        <f t="shared" ref="H54:H60" si="11">F54*G54</f>
        <v>0</v>
      </c>
      <c r="I54" s="170" t="str">
        <f ca="1">OFFSET(L!$C$1,MATCH("Checker"&amp;"Comp",L!$A:$A,0)-1,SL,,)</f>
        <v>Vollständig</v>
      </c>
      <c r="J54" s="22" t="str">
        <f ca="1">OFFSET(L!$C$1,MATCH("Checker"&amp;ADDRESS(ROW(),COLUMN(),4),L!$A:$A,0)-1,SL,,)</f>
        <v>Geben Sie in Zelle D75 der Erklärung an, ob Ihr Unternehmen Ihre Richtlinie zur konfliktfreien Mineralienbeschaffung auf seiner Website öffentlich verfügbar gemacht hat</v>
      </c>
    </row>
    <row r="55" spans="1:10" ht="54.75" customHeight="1">
      <c r="A55" s="99" t="str">
        <f ca="1">Declaration!B77</f>
        <v>B. Ist Ihre konfliktfreie Beschaffungsrichtlinie für Mineralien auf Ihrer Website einsehbar? (Hinweis - Wenn „Ja“, sollte der Benutzer die URL im Anmerkungsfeld angeben.) (*)</v>
      </c>
      <c r="B55" s="99" t="str">
        <f>Declaration!D77</f>
        <v>Yes</v>
      </c>
      <c r="C55" s="99" t="str">
        <f t="shared" ca="1" si="10"/>
        <v>Vollständig</v>
      </c>
      <c r="D55" s="105" t="str">
        <f>IF(H55=1,"Click here to answer question (B)","")</f>
        <v/>
      </c>
      <c r="E55" s="81" t="s">
        <v>1307</v>
      </c>
      <c r="F55" s="104">
        <f t="shared" ref="F55" si="12">F$54</f>
        <v>1</v>
      </c>
      <c r="G55" s="78">
        <f>IF(B55=0,1,0)</f>
        <v>0</v>
      </c>
      <c r="H55" s="79">
        <f t="shared" si="11"/>
        <v>0</v>
      </c>
      <c r="I55" s="170" t="str">
        <f ca="1">OFFSET(L!$C$1,MATCH("Checker"&amp;"Comp",L!$A:$A,0)-1,SL,,)</f>
        <v>Vollständig</v>
      </c>
      <c r="J55" s="22" t="str">
        <f ca="1">OFFSET(L!$C$1,MATCH("Checker"&amp;ADDRESS(ROW(),COLUMN(),4),L!$A:$A,0)-1,SL,,)</f>
        <v>Geben Sie in Zelle D77 der Erklärung an, ob Ihr Unternehmen Ihre Richtlinie zur konfliktfreien Mineralieneschaffung auf seiner Website öffentlich verfügbar gemacht hat</v>
      </c>
    </row>
    <row r="56" spans="1:10" ht="38.65" customHeight="1">
      <c r="A56" s="99" t="s">
        <v>5</v>
      </c>
      <c r="B56" s="99" t="str">
        <f>Declaration!G77</f>
        <v>https://www.beltronic-ipc.com/company/conflicted-minerals</v>
      </c>
      <c r="C56" s="99" t="str">
        <f t="shared" ca="1" si="10"/>
        <v>Vollständig</v>
      </c>
      <c r="D56" s="105" t="str">
        <f>IF(H56=1,"Click here to specify URL for question (B)","")</f>
        <v/>
      </c>
      <c r="E56" s="81"/>
      <c r="F56" s="104">
        <f>IF(AND(F55=1,B55="Yes"),1,0)</f>
        <v>1</v>
      </c>
      <c r="G56" s="78">
        <f>IF(LEN(B56)&gt;1,0,1)</f>
        <v>0</v>
      </c>
      <c r="H56" s="79">
        <f t="shared" si="11"/>
        <v>0</v>
      </c>
      <c r="I56" s="170" t="str">
        <f ca="1">OFFSET(L!$C$1,MATCH("Checker"&amp;"Comp",L!$A:$A,0)-1,SL,,)</f>
        <v>Vollständig</v>
      </c>
      <c r="J56" s="162" t="str">
        <f ca="1">OFFSET(L!$C$1,MATCH("Checker"&amp;ADDRESS(ROW(),COLUMN(),4),L!$A:$A,0)-1,SL,,)</f>
        <v xml:space="preserve">Geben Sie in der Arbeitsblattzelle D77 der Erklärung den URL an, falls Sie Frage B mit „Ja“ beantworten. Das Format des URL sollte „www.companyname.com“ entsprechen </v>
      </c>
    </row>
    <row r="57" spans="1:10" ht="63.75">
      <c r="A57" s="99" t="str">
        <f ca="1">Declaration!B79</f>
        <v>C. Verlangen Sie von Ihren direkten Lieferanten, das 3TG-Mineral ausschließlich von Schmelzhütten zu beziehen, deren Sorgfaltspflichts-Praktiken von einer unabhängigen Instanz überprüft wurden? (*)</v>
      </c>
      <c r="B57" s="99" t="str">
        <f>Declaration!D79</f>
        <v>Yes</v>
      </c>
      <c r="C57" s="99" t="str">
        <f t="shared" ca="1" si="10"/>
        <v>Vollständig</v>
      </c>
      <c r="D57" s="105" t="str">
        <f>IF(H57=1,"Click here to answer question (C)","")</f>
        <v/>
      </c>
      <c r="E57" s="81" t="s">
        <v>1307</v>
      </c>
      <c r="F57" s="104">
        <f>F$54</f>
        <v>1</v>
      </c>
      <c r="G57" s="78">
        <f>IF(B57=0,1,0)</f>
        <v>0</v>
      </c>
      <c r="H57" s="79">
        <f t="shared" si="11"/>
        <v>0</v>
      </c>
      <c r="I57" s="170" t="str">
        <f ca="1">OFFSET(L!$C$1,MATCH("Checker"&amp;"Comp",L!$A:$A,0)-1,SL,,)</f>
        <v>Vollständig</v>
      </c>
      <c r="J57" s="22" t="str">
        <f ca="1">OFFSET(L!$C$1,MATCH("Checker"&amp;ADDRESS(ROW(),COLUMN(),4),L!$A:$A,0)-1,SL,,)</f>
        <v>Geben Sie in Zelle D79 der Erklärung an, ob Sie von Ihren direkten Lieferanten verlangen, bei Schmelzhütten einzukaufen, deren Due-Diligence-Praktiken von unabhängigen Prüfungsprogramm Dritter überprüft worden sind</v>
      </c>
    </row>
    <row r="58" spans="1:10" ht="39">
      <c r="A58" s="99" t="str">
        <f ca="1">Declaration!B81</f>
        <v>D. Haben Sie Sorgfaltspflichtmaßnahmen für die konfliktfreie Beschaffung in Kraft gesetzt? (*)</v>
      </c>
      <c r="B58" s="99" t="str">
        <f>Declaration!D81</f>
        <v>Yes</v>
      </c>
      <c r="C58" s="99" t="str">
        <f t="shared" ca="1" si="10"/>
        <v>Vollständig</v>
      </c>
      <c r="D58" s="105" t="str">
        <f>IF(H58=1,"Click here to answer question (D)","")</f>
        <v/>
      </c>
      <c r="E58" s="81" t="s">
        <v>1307</v>
      </c>
      <c r="F58" s="104">
        <f>F$54</f>
        <v>1</v>
      </c>
      <c r="G58" s="78">
        <f>IF(B58=0,1,0)</f>
        <v>0</v>
      </c>
      <c r="H58" s="79">
        <f t="shared" si="11"/>
        <v>0</v>
      </c>
      <c r="I58" s="170" t="str">
        <f ca="1">OFFSET(L!$C$1,MATCH("Checker"&amp;"Comp",L!$A:$A,0)-1,SL,,)</f>
        <v>Vollständig</v>
      </c>
      <c r="J58" s="22" t="str">
        <f ca="1">OFFSET(L!$C$1,MATCH("Checker"&amp;ADDRESS(ROW(),COLUMN(),4),L!$A:$A,0)-1,SL,,)</f>
        <v>Geben Sie in der Reiterzelle D81 der Erklärung an, ob Sie von Ihren Lieferanten Namen von Schmelzhütten verlangen</v>
      </c>
    </row>
    <row r="59" spans="1:10" ht="39">
      <c r="A59" s="99" t="str">
        <f ca="1">Declaration!B83</f>
        <v>E. Veranstaltet Ihr Unternehmen (eine) Konfliktmineralienumfrage(n) mit seinen entsprechenden Lieferanten? (*)</v>
      </c>
      <c r="B59" s="99" t="str">
        <f>Declaration!D83</f>
        <v>Yes, in conformance with IPC1755 (e.g., CMRT)</v>
      </c>
      <c r="C59" s="99" t="str">
        <f t="shared" ca="1" si="10"/>
        <v>Vollständig</v>
      </c>
      <c r="D59" s="105" t="str">
        <f>IF(H59=1,"Click here to answer question (E)","")</f>
        <v/>
      </c>
      <c r="E59" s="81" t="s">
        <v>1307</v>
      </c>
      <c r="F59" s="104">
        <f>F$54</f>
        <v>1</v>
      </c>
      <c r="G59" s="78">
        <f>IF(B59=0,1,0)</f>
        <v>0</v>
      </c>
      <c r="H59" s="79">
        <f t="shared" si="11"/>
        <v>0</v>
      </c>
      <c r="I59" s="170" t="str">
        <f ca="1">OFFSET(L!$C$1,MATCH("Checker"&amp;"Comp",L!$A:$A,0)-1,SL,,)</f>
        <v>Vollständig</v>
      </c>
      <c r="J59" s="22" t="str">
        <f ca="1">OFFSET(L!$C$1,MATCH("Checker"&amp;ADDRESS(ROW(),COLUMN(),4),L!$A:$A,0)-1,SL,,)</f>
        <v>Geben Sie in der Reiterzelle D83 der Erklärung an, ob Sie von Ihren Lieferanten verlangen, diese Vorlage zur Berichterstattung über Konfliktmineralien auszufüllen</v>
      </c>
    </row>
    <row r="60" spans="1:10" ht="51">
      <c r="A60" s="99" t="str">
        <f ca="1">Declaration!B85</f>
        <v>F. Überprüfen Sie die Sorgfaltspflichts-Informationen, die Sie von ihren Lieferanten erhalten, anhand der Erwartungen Ihres Unternehmens? (*)</v>
      </c>
      <c r="B60" s="99" t="str">
        <f>Declaration!D85</f>
        <v>Yes</v>
      </c>
      <c r="C60" s="99" t="str">
        <f t="shared" ca="1" si="10"/>
        <v>Vollständig</v>
      </c>
      <c r="D60" s="105" t="str">
        <f>IF(H60=1,"Click here to answer question (F)","")</f>
        <v/>
      </c>
      <c r="E60" s="81" t="s">
        <v>1307</v>
      </c>
      <c r="F60" s="104">
        <f>F$54</f>
        <v>1</v>
      </c>
      <c r="G60" s="78">
        <f>IF(B60=0,1,0)</f>
        <v>0</v>
      </c>
      <c r="H60" s="79">
        <f t="shared" si="11"/>
        <v>0</v>
      </c>
      <c r="I60" s="170" t="str">
        <f ca="1">OFFSET(L!$C$1,MATCH("Checker"&amp;"Comp",L!$A:$A,0)-1,SL,,)</f>
        <v>Vollständig</v>
      </c>
      <c r="J60" s="22" t="str">
        <f ca="1">OFFSET(L!$C$1,MATCH("Checker"&amp;ADDRESS(ROW(),COLUMN(),4),L!$A:$A,0)-1,SL,,)</f>
        <v>Geben Sie in der Reiterzelle D85 der Erklärung an, ob Sie Antworten der Lieferanten auf die Anforderungen Ihres Unternehmens überprüfen</v>
      </c>
    </row>
    <row r="61" spans="1:10" ht="15" hidden="1">
      <c r="A61" s="99"/>
      <c r="B61" s="99"/>
      <c r="C61" s="99"/>
      <c r="D61" s="105"/>
      <c r="E61" s="81"/>
      <c r="F61" s="104"/>
      <c r="G61" s="78"/>
      <c r="H61" s="79"/>
      <c r="I61" s="170"/>
    </row>
    <row r="62" spans="1:10" ht="39">
      <c r="A62" s="99" t="str">
        <f ca="1">Declaration!B87</f>
        <v>G. Sieht Ihr Review-Prozess ein Korrekturmaßnahmen-Management vor? (*)</v>
      </c>
      <c r="B62" s="99" t="str">
        <f>Declaration!D87</f>
        <v>Yes</v>
      </c>
      <c r="C62" s="99" t="str">
        <f t="shared" ref="C62:C68" ca="1" si="13">IF(H62=1,J62,I62)</f>
        <v>Vollständig</v>
      </c>
      <c r="D62" s="105" t="str">
        <f>IF(H62=1,"Click here to answer question (G)","")</f>
        <v/>
      </c>
      <c r="E62" s="81" t="s">
        <v>1307</v>
      </c>
      <c r="F62" s="104">
        <f>F$54</f>
        <v>1</v>
      </c>
      <c r="G62" s="78">
        <f>IF(B62=0,1,0)</f>
        <v>0</v>
      </c>
      <c r="H62" s="79">
        <f t="shared" ref="H62:H69" si="14">F62*G62</f>
        <v>0</v>
      </c>
      <c r="I62" s="170" t="str">
        <f ca="1">OFFSET(L!$C$1,MATCH("Checker"&amp;"Comp",L!$A:$A,0)-1,SL,,)</f>
        <v>Vollständig</v>
      </c>
      <c r="J62" s="22" t="str">
        <f ca="1">OFFSET(L!$C$1,MATCH("Checker"&amp;ADDRESS(ROW(),COLUMN(),4),L!$A:$A,0)-1,SL,,)</f>
        <v>Geben Sie in der Reiterzelle D87 der Erklärung an, ob Ihr Prüfungsverfahren ein Abhilfemaßnahmen-Management umfasst</v>
      </c>
    </row>
    <row r="63" spans="1:10" ht="39">
      <c r="A63" s="99" t="str">
        <f ca="1">Declaration!B89</f>
        <v>H. Ist Ihr Unternehmen zu einer jährlichen Offenlegung der Konfliktmineralien verpflichtet? (*)</v>
      </c>
      <c r="B63" s="99" t="str">
        <f>Declaration!D89</f>
        <v>No</v>
      </c>
      <c r="C63" s="99" t="str">
        <f t="shared" ca="1" si="13"/>
        <v>Vollständig</v>
      </c>
      <c r="D63" s="105" t="str">
        <f>IF(H63=1,"Click here to answer question (H)","")</f>
        <v/>
      </c>
      <c r="E63" s="81" t="s">
        <v>1307</v>
      </c>
      <c r="F63" s="104">
        <f>F$54</f>
        <v>1</v>
      </c>
      <c r="G63" s="78">
        <f>IF(B63=0,1,0)</f>
        <v>0</v>
      </c>
      <c r="H63" s="79">
        <f t="shared" si="14"/>
        <v>0</v>
      </c>
      <c r="I63" s="170" t="str">
        <f ca="1">OFFSET(L!$C$1,MATCH("Checker"&amp;"Comp",L!$A:$A,0)-1,SL,,)</f>
        <v>Vollständig</v>
      </c>
      <c r="J63" s="22" t="str">
        <f ca="1">OFFSET(L!$C$1,MATCH("Checker"&amp;ADDRESS(ROW(),COLUMN(),4),L!$A:$A,0)-1,SL,,)</f>
        <v>Geben Sie in Zelle D89 der Erklärung an, ob Sie der Offenlegungspflicht gegenüber der SEC, der EU-Regelung oder beiden unterliegen</v>
      </c>
    </row>
    <row r="64" spans="1:10" ht="39">
      <c r="A64" s="99" t="s">
        <v>1300</v>
      </c>
      <c r="B64" s="99" t="str">
        <f ca="1">IF(G64=1,"No products or item numbers listed","One or more product / item numbers have been provided")</f>
        <v>No products or item numbers listed</v>
      </c>
      <c r="C64" s="99" t="str">
        <f t="shared" ca="1" si="13"/>
        <v>Vollständig</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Vollständig</v>
      </c>
      <c r="J64" s="22" t="str">
        <f ca="1">OFFSET(L!$C$1,MATCH("Checker"&amp;ADDRESS(ROW(),COLUMN(),4),L!$A:$A,0)-1,SL,,)</f>
        <v>Nennen Sie ggf. ein oder mehr Produkte oder Gegenstandsnummern, auf die diese Erklärung anwendbar ist. Wählen Sie im Erklärungsreiter Hyperlink in Zelle 6H1, um den Reiter „Produktliste“ einzugeben</v>
      </c>
    </row>
    <row r="65" spans="1:12" ht="39">
      <c r="A65" s="99" t="s">
        <v>15262</v>
      </c>
      <c r="B65" s="99"/>
      <c r="C65" s="99" t="str">
        <f t="shared" ca="1" si="13"/>
        <v>Vollständig</v>
      </c>
      <c r="D65" s="105" t="str">
        <f>IF(H65=0,"","Click here to provide smelter information")</f>
        <v/>
      </c>
      <c r="E65" s="81" t="s">
        <v>1307</v>
      </c>
      <c r="F65" s="104">
        <f>F24</f>
        <v>1</v>
      </c>
      <c r="G65" s="78">
        <f>IF(AND(COUNTIF(SmelterIdetifiedForMetal,"Tantalum")&gt;0,COUNTIF('Smelter List'!AB$5:AB$2504,"Tantalum?*")&gt;0),0,1)</f>
        <v>0</v>
      </c>
      <c r="H65" s="79">
        <f t="shared" si="14"/>
        <v>0</v>
      </c>
      <c r="I65" s="170" t="str">
        <f ca="1">OFFSET(L!$C$1,MATCH("Checker"&amp;"Comp",L!$A:$A,0)-1,SL,,)</f>
        <v>Vollständig</v>
      </c>
      <c r="J65" s="22" t="str">
        <f ca="1">OFFSET(L!$C$1,MATCH("Checker"&amp;ADDRESS(ROW(),COLUMN(),4),L!$A:$A,0)-1,SL,,)</f>
        <v xml:space="preserve">Geben Sie im Reiter „Smelter List“ eine Liste von Tantalum-Schmelzhütten ein, die Material für die Lieferkette beitragen </v>
      </c>
      <c r="K65" s="177">
        <f>IF(H14+H19&gt;0,1,0)</f>
        <v>0</v>
      </c>
      <c r="L65" s="22" t="e">
        <f ca="1">OFFSET(L!$C$1,MATCH("Checker"&amp;ADDRESS(ROW(),COLUMN(),4),L!$A:$A,0)-1,SL,,)</f>
        <v>#N/A</v>
      </c>
    </row>
    <row r="66" spans="1:12" ht="39">
      <c r="A66" s="99" t="s">
        <v>1865</v>
      </c>
      <c r="B66" s="99"/>
      <c r="C66" s="99" t="str">
        <f t="shared" ca="1" si="13"/>
        <v>Vollständig</v>
      </c>
      <c r="D66" s="105" t="str">
        <f>IF(H66=0,"","Click here to provide smelter information")</f>
        <v/>
      </c>
      <c r="E66" s="81" t="s">
        <v>807</v>
      </c>
      <c r="F66" s="104">
        <f>F25</f>
        <v>1</v>
      </c>
      <c r="G66" s="78">
        <f>IF(AND(COUNTIF(SmelterIdetifiedForMetal,"Tin")&gt;0,COUNTIF('Smelter List'!AB$5:AB$2504,"Tin?*")&gt;0),0,1)</f>
        <v>0</v>
      </c>
      <c r="H66" s="79">
        <f t="shared" si="14"/>
        <v>0</v>
      </c>
      <c r="I66" s="170" t="str">
        <f ca="1">OFFSET(L!$C$1,MATCH("Checker"&amp;"Comp",L!$A:$A,0)-1,SL,,)</f>
        <v>Vollständig</v>
      </c>
      <c r="J66" s="22" t="str">
        <f ca="1">OFFSET(L!$C$1,MATCH("Checker"&amp;ADDRESS(ROW(),COLUMN(),4),L!$A:$A,0)-1,SL,,)</f>
        <v xml:space="preserve">Geben Sie im Reiter „Smelter List“ eine Liste von Zinn-Schmelzhütten ein, die Material für die Lieferkette beitragen    </v>
      </c>
      <c r="K66" s="177">
        <f>IF(H15+H20&gt;0,1,0)</f>
        <v>0</v>
      </c>
      <c r="L66" s="22" t="e">
        <f ca="1">OFFSET(L!$C$1,MATCH("Checker"&amp;ADDRESS(ROW(),COLUMN(),4),L!$A:$A,0)-1,SL,,)</f>
        <v>#N/A</v>
      </c>
    </row>
    <row r="67" spans="1:12" ht="39">
      <c r="A67" s="99" t="s">
        <v>1866</v>
      </c>
      <c r="B67" s="99"/>
      <c r="C67" s="99" t="str">
        <f t="shared" ca="1" si="13"/>
        <v>Vollständig</v>
      </c>
      <c r="D67" s="105" t="str">
        <f>IF(H67=0,"","Click here to provide smelter information")</f>
        <v/>
      </c>
      <c r="E67" s="81" t="s">
        <v>807</v>
      </c>
      <c r="F67" s="104">
        <f>F26</f>
        <v>1</v>
      </c>
      <c r="G67" s="78">
        <f>IF(AND(COUNTIF(SmelterIdetifiedForMetal,"Gold")&gt;0,COUNTIF('Smelter List'!AB$5:AB$2504,"Gold?*")&gt;0),0,1)</f>
        <v>0</v>
      </c>
      <c r="H67" s="79">
        <f t="shared" si="14"/>
        <v>0</v>
      </c>
      <c r="I67" s="170" t="str">
        <f ca="1">OFFSET(L!$C$1,MATCH("Checker"&amp;"Comp",L!$A:$A,0)-1,SL,,)</f>
        <v>Vollständig</v>
      </c>
      <c r="J67" s="22" t="str">
        <f ca="1">OFFSET(L!$C$1,MATCH("Checker"&amp;ADDRESS(ROW(),COLUMN(),4),L!$A:$A,0)-1,SL,,)</f>
        <v xml:space="preserve">Geben Sie im Reiter „Smelter List“ eine Liste von Gold-Schmelzhütten ein, die Material für die Lieferkette beitragen  </v>
      </c>
      <c r="K67" s="177">
        <f>IF(H16+H21&gt;0,1,0)</f>
        <v>0</v>
      </c>
      <c r="L67" s="22" t="e">
        <f ca="1">OFFSET(L!$C$1,MATCH("Checker"&amp;ADDRESS(ROW(),COLUMN(),4),L!$A:$A,0)-1,SL,,)</f>
        <v>#N/A</v>
      </c>
    </row>
    <row r="68" spans="1:12" ht="39">
      <c r="A68" s="99" t="s">
        <v>1867</v>
      </c>
      <c r="B68" s="99"/>
      <c r="C68" s="99" t="str">
        <f t="shared" ca="1" si="13"/>
        <v>Vollständig</v>
      </c>
      <c r="D68" s="105" t="str">
        <f>IF(H68=0,"","Click here to provide smelter information")</f>
        <v/>
      </c>
      <c r="E68" s="81" t="s">
        <v>807</v>
      </c>
      <c r="F68" s="104">
        <f>F27</f>
        <v>1</v>
      </c>
      <c r="G68" s="78">
        <f>IF(AND(COUNTIF(SmelterIdetifiedForMetal,"Tungsten")&gt;0,COUNTIF('Smelter List'!AB$5:AB$2504,"Tungsten?*")&gt;0),0,1)</f>
        <v>0</v>
      </c>
      <c r="H68" s="79">
        <f t="shared" si="14"/>
        <v>0</v>
      </c>
      <c r="I68" s="170" t="str">
        <f ca="1">OFFSET(L!$C$1,MATCH("Checker"&amp;"Comp",L!$A:$A,0)-1,SL,,)</f>
        <v>Vollständig</v>
      </c>
      <c r="J68" s="22" t="str">
        <f ca="1">OFFSET(L!$C$1,MATCH("Checker"&amp;ADDRESS(ROW(),COLUMN(),4),L!$A:$A,0)-1,SL,,)</f>
        <v xml:space="preserve">Geben Sie im Reiter „Smelter List“ eine Liste von Tungsten-Schmelzhütten ein, die Material für die Lieferkette beitragen  </v>
      </c>
      <c r="K68" s="177">
        <f>IF(H17+H22&gt;0,1,0)</f>
        <v>0</v>
      </c>
      <c r="L68" s="22" t="e">
        <f ca="1">OFFSET(L!$C$1,MATCH("Checker"&amp;ADDRESS(ROW(),COLUMN(),4),L!$A:$A,0)-1,SL,,)</f>
        <v>#N/A</v>
      </c>
    </row>
    <row r="69" spans="1:12" ht="25.5">
      <c r="A69" s="186" t="s">
        <v>2374</v>
      </c>
      <c r="B69" s="99"/>
      <c r="C69" s="186" t="str">
        <f ca="1">IF(F69=0,J69,IF(G69=0,I69,L69))</f>
        <v>Vollständig</v>
      </c>
      <c r="D69" s="105"/>
      <c r="E69" s="81"/>
      <c r="F69" s="104">
        <f ca="1">IF(COUNTIF('Smelter List'!$C:$C,"Smelter not listed")=0,0,1)</f>
        <v>1</v>
      </c>
      <c r="G69" s="78" cm="1">
        <f t="array" aca="1" ref="G69" ca="1">IF(OR(SUMPRODUCT(('Smelter List'!$C:$C="Smelter not listed")*('Smelter List'!$D:$D=""))&gt;0,SUMPRODUCT(('Smelter List'!$C:$C="Smelter not listed")*('Smelter List'!$E:$E=""))&gt;0),1,0)</f>
        <v>0</v>
      </c>
      <c r="H69" s="79">
        <f t="shared" ca="1" si="14"/>
        <v>0</v>
      </c>
      <c r="I69" s="170" t="str">
        <f ca="1">OFFSET(L!$C$1,MATCH("Checker"&amp;"Comp",L!$A:$A,0)-1,SL,,)</f>
        <v>Vollständig</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3" priority="358" stopIfTrue="1">
      <formula>$H$56=0</formula>
    </cfRule>
  </conditionalFormatting>
  <conditionalFormatting sqref="B66">
    <cfRule type="expression" dxfId="232" priority="39" stopIfTrue="1">
      <formula>IF(F66=0,TRUE)</formula>
    </cfRule>
  </conditionalFormatting>
  <conditionalFormatting sqref="B67">
    <cfRule type="expression" dxfId="231" priority="35" stopIfTrue="1">
      <formula>IF(F67=0,TRUE)</formula>
    </cfRule>
  </conditionalFormatting>
  <conditionalFormatting sqref="B68:B69">
    <cfRule type="expression" dxfId="230" priority="31" stopIfTrue="1">
      <formula>IF(F68=0,TRUE)</formula>
    </cfRule>
  </conditionalFormatting>
  <conditionalFormatting sqref="A29:A32">
    <cfRule type="expression" dxfId="229" priority="2" stopIfTrue="1">
      <formula>$F29=0</formula>
    </cfRule>
    <cfRule type="expression" dxfId="228" priority="3" stopIfTrue="1">
      <formula>$H29=0</formula>
    </cfRule>
    <cfRule type="expression" dxfId="227" priority="4" stopIfTrue="1">
      <formula>$H29=1</formula>
    </cfRule>
  </conditionalFormatting>
  <conditionalFormatting sqref="B65">
    <cfRule type="expression" dxfId="226" priority="1" stopIfTrue="1">
      <formula>IF(F65=0,TRUE)</formula>
    </cfRule>
  </conditionalFormatting>
  <conditionalFormatting sqref="A5:A13">
    <cfRule type="expression" dxfId="225" priority="49" stopIfTrue="1">
      <formula>$F5=0</formula>
    </cfRule>
    <cfRule type="expression" dxfId="224" priority="50" stopIfTrue="1">
      <formula>AND($F5=1,$G5=0)</formula>
    </cfRule>
    <cfRule type="expression" dxfId="223" priority="51" stopIfTrue="1">
      <formula>AND($F5&lt;&gt;0,$G5&lt;&gt;0)</formula>
    </cfRule>
  </conditionalFormatting>
  <conditionalFormatting sqref="A4:A69 C4:C69">
    <cfRule type="expression" dxfId="222" priority="347" stopIfTrue="1">
      <formula>$F4=0</formula>
    </cfRule>
    <cfRule type="expression" dxfId="221" priority="348" stopIfTrue="1">
      <formula>$H4=0</formula>
    </cfRule>
    <cfRule type="expression" dxfId="220" priority="349" stopIfTrue="1">
      <formula>$H4=1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353" customWidth="1"/>
    <col min="2" max="2" width="39.875" style="354" customWidth="1"/>
    <col min="3" max="3" width="39.875" style="353" customWidth="1"/>
    <col min="4" max="4" width="58.875" style="353" customWidth="1"/>
    <col min="5" max="5" width="1.625" style="353" customWidth="1"/>
    <col min="6" max="6" width="9" style="350" customWidth="1"/>
    <col min="7" max="16384" width="8.875" style="351"/>
  </cols>
  <sheetData>
    <row r="1" spans="1:6" s="26" customFormat="1" ht="35.1" customHeight="1" thickTop="1">
      <c r="A1" s="457" t="str">
        <f ca="1">OFFSET(L!$C$1,MATCH("Product List"&amp;ADDRESS(ROW(),COLUMN(),4),L!$A:$A,0)-1,SL,,)</f>
        <v>Abschluss nur erforderlich, wenn die Ebene "Produkt (oder eine Liste von Produkten)" auf der "Erklärung" Arbeitsblatt ausgewählt wurde-</v>
      </c>
      <c r="B1" s="458"/>
      <c r="C1" s="458"/>
      <c r="D1" s="458"/>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6" t="s">
        <v>898</v>
      </c>
      <c r="C4" s="456"/>
      <c r="D4" s="456"/>
      <c r="E4" s="30"/>
      <c r="F4"/>
    </row>
    <row r="5" spans="1:6" s="26" customFormat="1" ht="15.75">
      <c r="A5" s="153"/>
      <c r="B5" s="154" t="str">
        <f ca="1">OFFSET(L!$C$1,MATCH("Product List"&amp;ADDRESS(ROW(),COLUMN(),4),L!$A:$A,0)-1,SL,,)</f>
        <v>Produkt- oder Artikelnummer (*)</v>
      </c>
      <c r="C5" s="154" t="str">
        <f ca="1">OFFSET(L!$C$1,MATCH("Product List"&amp;ADDRESS(ROW(),COLUMN(),4),L!$A:$A,0)-1,SL,,)</f>
        <v>Produkt- oder Artikelbeschreibung</v>
      </c>
      <c r="D5" s="82" t="str">
        <f ca="1">OFFSET(L!$C$1,MATCH("Product List"&amp;ADDRESS(ROW(),COLUMN(),4),L!$A:$A,0)-1,SL,,)</f>
        <v>Kommentare</v>
      </c>
      <c r="E5" s="30"/>
      <c r="F5"/>
    </row>
    <row r="6" spans="1:6" ht="15.75">
      <c r="A6" s="150"/>
      <c r="B6" s="347"/>
      <c r="C6" s="108"/>
      <c r="D6" s="108"/>
      <c r="E6" s="349"/>
    </row>
    <row r="7" spans="1:6" ht="15.75">
      <c r="A7" s="151"/>
      <c r="B7" s="347"/>
      <c r="C7" s="108"/>
      <c r="D7" s="108"/>
      <c r="E7" s="349"/>
    </row>
    <row r="8" spans="1:6" ht="15.75">
      <c r="A8" s="151"/>
      <c r="B8" s="347"/>
      <c r="C8" s="108"/>
      <c r="D8" s="108"/>
      <c r="E8" s="349"/>
    </row>
    <row r="9" spans="1:6" ht="15.75">
      <c r="A9" s="151"/>
      <c r="B9" s="347"/>
      <c r="C9" s="108"/>
      <c r="D9" s="108"/>
      <c r="E9" s="349"/>
    </row>
    <row r="10" spans="1:6" ht="15.75">
      <c r="A10" s="151"/>
      <c r="B10" s="347"/>
      <c r="C10" s="108"/>
      <c r="D10" s="108"/>
      <c r="E10" s="349"/>
    </row>
    <row r="11" spans="1:6" ht="15.75">
      <c r="A11" s="151"/>
      <c r="B11" s="347"/>
      <c r="C11" s="108"/>
      <c r="D11" s="108"/>
      <c r="E11" s="349"/>
    </row>
    <row r="12" spans="1:6" ht="15.75">
      <c r="A12" s="151"/>
      <c r="B12" s="347"/>
      <c r="C12" s="108"/>
      <c r="D12" s="108"/>
      <c r="E12" s="349"/>
    </row>
    <row r="13" spans="1:6" ht="15.75">
      <c r="A13" s="151"/>
      <c r="B13" s="347"/>
      <c r="C13" s="108"/>
      <c r="D13" s="108"/>
      <c r="E13" s="349"/>
    </row>
    <row r="14" spans="1:6" ht="15.75">
      <c r="A14" s="151"/>
      <c r="B14" s="347"/>
      <c r="C14" s="108"/>
      <c r="D14" s="108"/>
      <c r="E14" s="349"/>
    </row>
    <row r="15" spans="1:6" ht="15.75">
      <c r="A15" s="151"/>
      <c r="B15" s="347"/>
      <c r="C15" s="108"/>
      <c r="D15" s="108"/>
      <c r="E15" s="349"/>
    </row>
    <row r="16" spans="1:6" ht="15.75">
      <c r="A16" s="151"/>
      <c r="B16" s="347"/>
      <c r="C16" s="108"/>
      <c r="D16" s="108"/>
      <c r="E16" s="349"/>
    </row>
    <row r="17" spans="1:5" ht="15.75">
      <c r="A17" s="151"/>
      <c r="B17" s="347"/>
      <c r="C17" s="108"/>
      <c r="D17" s="108"/>
      <c r="E17" s="349"/>
    </row>
    <row r="18" spans="1:5" ht="15.75">
      <c r="A18" s="151"/>
      <c r="B18" s="347"/>
      <c r="C18" s="108"/>
      <c r="D18" s="108"/>
      <c r="E18" s="349"/>
    </row>
    <row r="19" spans="1:5" ht="15.75">
      <c r="A19" s="151"/>
      <c r="B19" s="347"/>
      <c r="C19" s="108"/>
      <c r="D19" s="108"/>
      <c r="E19" s="349"/>
    </row>
    <row r="20" spans="1:5" ht="15.75">
      <c r="A20" s="151"/>
      <c r="B20" s="347"/>
      <c r="C20" s="108"/>
      <c r="D20" s="108"/>
      <c r="E20" s="349"/>
    </row>
    <row r="21" spans="1:5" ht="15.75">
      <c r="A21" s="151"/>
      <c r="B21" s="347"/>
      <c r="C21" s="108"/>
      <c r="D21" s="108"/>
      <c r="E21" s="349"/>
    </row>
    <row r="22" spans="1:5" ht="15.75">
      <c r="A22" s="151"/>
      <c r="B22" s="347"/>
      <c r="C22" s="108"/>
      <c r="D22" s="108"/>
      <c r="E22" s="349"/>
    </row>
    <row r="23" spans="1:5" ht="15.75">
      <c r="A23" s="151"/>
      <c r="B23" s="347"/>
      <c r="C23" s="108"/>
      <c r="D23" s="108"/>
      <c r="E23" s="349"/>
    </row>
    <row r="24" spans="1:5" ht="15.75">
      <c r="A24" s="151"/>
      <c r="B24" s="347"/>
      <c r="C24" s="108"/>
      <c r="D24" s="108"/>
      <c r="E24" s="349"/>
    </row>
    <row r="25" spans="1:5" ht="15.75">
      <c r="A25" s="151"/>
      <c r="B25" s="347"/>
      <c r="C25" s="108"/>
      <c r="D25" s="108"/>
      <c r="E25" s="349"/>
    </row>
    <row r="26" spans="1:5" ht="15.75">
      <c r="A26" s="151"/>
      <c r="B26" s="347"/>
      <c r="C26" s="108"/>
      <c r="D26" s="108"/>
      <c r="E26" s="349"/>
    </row>
    <row r="27" spans="1:5" ht="15.75">
      <c r="A27" s="151"/>
      <c r="B27" s="347"/>
      <c r="C27" s="108"/>
      <c r="D27" s="108"/>
      <c r="E27" s="349"/>
    </row>
    <row r="28" spans="1:5" ht="15.75">
      <c r="A28" s="151"/>
      <c r="B28" s="347"/>
      <c r="C28" s="108"/>
      <c r="D28" s="108"/>
      <c r="E28" s="349"/>
    </row>
    <row r="29" spans="1:5" ht="15.75">
      <c r="A29" s="151"/>
      <c r="B29" s="347"/>
      <c r="C29" s="108"/>
      <c r="D29" s="108"/>
      <c r="E29" s="349"/>
    </row>
    <row r="30" spans="1:5" ht="15.75">
      <c r="A30" s="151"/>
      <c r="B30" s="347"/>
      <c r="C30" s="108"/>
      <c r="D30" s="108"/>
      <c r="E30" s="349"/>
    </row>
    <row r="31" spans="1:5" ht="15.75">
      <c r="A31" s="151"/>
      <c r="B31" s="347"/>
      <c r="C31" s="108"/>
      <c r="D31" s="108"/>
      <c r="E31" s="349"/>
    </row>
    <row r="32" spans="1:5" ht="15.75">
      <c r="A32" s="151"/>
      <c r="B32" s="347"/>
      <c r="C32" s="108"/>
      <c r="D32" s="108"/>
      <c r="E32" s="349"/>
    </row>
    <row r="33" spans="1:5" ht="15.75">
      <c r="A33" s="151"/>
      <c r="B33" s="347"/>
      <c r="C33" s="108"/>
      <c r="D33" s="108"/>
      <c r="E33" s="349"/>
    </row>
    <row r="34" spans="1:5" ht="15.75">
      <c r="A34" s="151"/>
      <c r="B34" s="347"/>
      <c r="C34" s="108"/>
      <c r="D34" s="108"/>
      <c r="E34" s="349"/>
    </row>
    <row r="35" spans="1:5" ht="15.75">
      <c r="A35" s="151"/>
      <c r="B35" s="347"/>
      <c r="C35" s="108"/>
      <c r="D35" s="108"/>
      <c r="E35" s="349"/>
    </row>
    <row r="36" spans="1:5" ht="15.75">
      <c r="A36" s="151"/>
      <c r="B36" s="347"/>
      <c r="C36" s="108"/>
      <c r="D36" s="108"/>
      <c r="E36" s="349"/>
    </row>
    <row r="37" spans="1:5" ht="15.75">
      <c r="A37" s="151"/>
      <c r="B37" s="347"/>
      <c r="C37" s="108"/>
      <c r="D37" s="108"/>
      <c r="E37" s="349"/>
    </row>
    <row r="38" spans="1:5" ht="15.75">
      <c r="A38" s="151"/>
      <c r="B38" s="347"/>
      <c r="C38" s="108"/>
      <c r="D38" s="108"/>
      <c r="E38" s="349"/>
    </row>
    <row r="39" spans="1:5" ht="15.75">
      <c r="A39" s="151"/>
      <c r="B39" s="347"/>
      <c r="C39" s="108"/>
      <c r="D39" s="108"/>
      <c r="E39" s="349"/>
    </row>
    <row r="40" spans="1:5" ht="15.75">
      <c r="A40" s="151"/>
      <c r="B40" s="347"/>
      <c r="C40" s="108"/>
      <c r="D40" s="108"/>
      <c r="E40" s="349"/>
    </row>
    <row r="41" spans="1:5" ht="15.75">
      <c r="A41" s="151"/>
      <c r="B41" s="347"/>
      <c r="C41" s="108"/>
      <c r="D41" s="108"/>
      <c r="E41" s="349"/>
    </row>
    <row r="42" spans="1:5" ht="15.75">
      <c r="A42" s="151"/>
      <c r="B42" s="347"/>
      <c r="C42" s="108"/>
      <c r="D42" s="108"/>
      <c r="E42" s="349"/>
    </row>
    <row r="43" spans="1:5" ht="15.75">
      <c r="A43" s="151"/>
      <c r="B43" s="347"/>
      <c r="C43" s="108"/>
      <c r="D43" s="108"/>
      <c r="E43" s="349"/>
    </row>
    <row r="44" spans="1:5" ht="15.75">
      <c r="A44" s="151"/>
      <c r="B44" s="347"/>
      <c r="C44" s="108"/>
      <c r="D44" s="108"/>
      <c r="E44" s="349"/>
    </row>
    <row r="45" spans="1:5" ht="15.75">
      <c r="A45" s="151"/>
      <c r="B45" s="347"/>
      <c r="C45" s="108"/>
      <c r="D45" s="108"/>
      <c r="E45" s="349"/>
    </row>
    <row r="46" spans="1:5" ht="15.75">
      <c r="A46" s="151"/>
      <c r="B46" s="347"/>
      <c r="C46" s="108"/>
      <c r="D46" s="108"/>
      <c r="E46" s="349"/>
    </row>
    <row r="47" spans="1:5" ht="15.75">
      <c r="A47" s="151"/>
      <c r="B47" s="347"/>
      <c r="C47" s="108"/>
      <c r="D47" s="108"/>
      <c r="E47" s="349"/>
    </row>
    <row r="48" spans="1:5" ht="15.75">
      <c r="A48" s="151"/>
      <c r="B48" s="347"/>
      <c r="C48" s="108"/>
      <c r="D48" s="108"/>
      <c r="E48" s="349"/>
    </row>
    <row r="49" spans="1:5" ht="15.75">
      <c r="A49" s="151"/>
      <c r="B49" s="347"/>
      <c r="C49" s="108"/>
      <c r="D49" s="108"/>
      <c r="E49" s="349"/>
    </row>
    <row r="50" spans="1:5" ht="15.75">
      <c r="A50" s="151"/>
      <c r="B50" s="347"/>
      <c r="C50" s="108"/>
      <c r="D50" s="108"/>
      <c r="E50" s="349"/>
    </row>
    <row r="51" spans="1:5" ht="15.75">
      <c r="A51" s="151"/>
      <c r="B51" s="347"/>
      <c r="C51" s="108"/>
      <c r="D51" s="108"/>
      <c r="E51" s="349"/>
    </row>
    <row r="52" spans="1:5" ht="15.75">
      <c r="A52" s="151"/>
      <c r="B52" s="347"/>
      <c r="C52" s="108"/>
      <c r="D52" s="108"/>
      <c r="E52" s="349"/>
    </row>
    <row r="53" spans="1:5" ht="15.75">
      <c r="A53" s="151"/>
      <c r="B53" s="347"/>
      <c r="C53" s="108"/>
      <c r="D53" s="108"/>
      <c r="E53" s="349"/>
    </row>
    <row r="54" spans="1:5" ht="15.75">
      <c r="A54" s="151"/>
      <c r="B54" s="347"/>
      <c r="C54" s="108"/>
      <c r="D54" s="108"/>
      <c r="E54" s="349"/>
    </row>
    <row r="55" spans="1:5" ht="15.75">
      <c r="A55" s="151"/>
      <c r="B55" s="347"/>
      <c r="C55" s="108"/>
      <c r="D55" s="108"/>
      <c r="E55" s="349"/>
    </row>
    <row r="56" spans="1:5" ht="15.75">
      <c r="A56" s="151"/>
      <c r="B56" s="347"/>
      <c r="C56" s="108"/>
      <c r="D56" s="108"/>
      <c r="E56" s="349"/>
    </row>
    <row r="57" spans="1:5" ht="15.75">
      <c r="A57" s="151"/>
      <c r="B57" s="347"/>
      <c r="C57" s="108"/>
      <c r="D57" s="108"/>
      <c r="E57" s="349"/>
    </row>
    <row r="58" spans="1:5" ht="15.75">
      <c r="A58" s="151"/>
      <c r="B58" s="347"/>
      <c r="C58" s="108"/>
      <c r="D58" s="108"/>
      <c r="E58" s="349"/>
    </row>
    <row r="59" spans="1:5" ht="15.75">
      <c r="A59" s="151"/>
      <c r="B59" s="347"/>
      <c r="C59" s="108"/>
      <c r="D59" s="108"/>
      <c r="E59" s="349"/>
    </row>
    <row r="60" spans="1:5" ht="15.75">
      <c r="A60" s="151"/>
      <c r="B60" s="347"/>
      <c r="C60" s="108"/>
      <c r="D60" s="108"/>
      <c r="E60" s="349"/>
    </row>
    <row r="61" spans="1:5" ht="15.75">
      <c r="A61" s="151"/>
      <c r="B61" s="347"/>
      <c r="C61" s="108"/>
      <c r="D61" s="108"/>
      <c r="E61" s="349"/>
    </row>
    <row r="62" spans="1:5" ht="15.75">
      <c r="A62" s="151"/>
      <c r="B62" s="347"/>
      <c r="C62" s="108"/>
      <c r="D62" s="108"/>
      <c r="E62" s="349"/>
    </row>
    <row r="63" spans="1:5" ht="15.75">
      <c r="A63" s="151"/>
      <c r="B63" s="347"/>
      <c r="C63" s="108"/>
      <c r="D63" s="108"/>
      <c r="E63" s="349"/>
    </row>
    <row r="64" spans="1:5" ht="15.75">
      <c r="A64" s="151"/>
      <c r="B64" s="347"/>
      <c r="C64" s="108"/>
      <c r="D64" s="108"/>
      <c r="E64" s="349"/>
    </row>
    <row r="65" spans="1:5" ht="15.75">
      <c r="A65" s="151"/>
      <c r="B65" s="347"/>
      <c r="C65" s="108"/>
      <c r="D65" s="108"/>
      <c r="E65" s="349"/>
    </row>
    <row r="66" spans="1:5" ht="15.75">
      <c r="A66" s="151"/>
      <c r="B66" s="347"/>
      <c r="C66" s="108"/>
      <c r="D66" s="108"/>
      <c r="E66" s="349"/>
    </row>
    <row r="67" spans="1:5" ht="15.75">
      <c r="A67" s="151"/>
      <c r="B67" s="347"/>
      <c r="C67" s="108"/>
      <c r="D67" s="108"/>
      <c r="E67" s="349"/>
    </row>
    <row r="68" spans="1:5" ht="15.75">
      <c r="A68" s="151"/>
      <c r="B68" s="347"/>
      <c r="C68" s="108"/>
      <c r="D68" s="108"/>
      <c r="E68" s="349"/>
    </row>
    <row r="69" spans="1:5" ht="15.75">
      <c r="A69" s="151"/>
      <c r="B69" s="347"/>
      <c r="C69" s="108"/>
      <c r="D69" s="108"/>
      <c r="E69" s="349"/>
    </row>
    <row r="70" spans="1:5" ht="15.75">
      <c r="A70" s="151"/>
      <c r="B70" s="347"/>
      <c r="C70" s="108"/>
      <c r="D70" s="108"/>
      <c r="E70" s="349"/>
    </row>
    <row r="71" spans="1:5" ht="15.75">
      <c r="A71" s="151"/>
      <c r="B71" s="347"/>
      <c r="C71" s="108"/>
      <c r="D71" s="108"/>
      <c r="E71" s="349"/>
    </row>
    <row r="72" spans="1:5" ht="15.75">
      <c r="A72" s="151"/>
      <c r="B72" s="347"/>
      <c r="C72" s="108"/>
      <c r="D72" s="108"/>
      <c r="E72" s="349"/>
    </row>
    <row r="73" spans="1:5" ht="15.75">
      <c r="A73" s="151"/>
      <c r="B73" s="347"/>
      <c r="C73" s="108"/>
      <c r="D73" s="108"/>
      <c r="E73" s="349"/>
    </row>
    <row r="74" spans="1:5" ht="15.75">
      <c r="A74" s="151"/>
      <c r="B74" s="347"/>
      <c r="C74" s="108"/>
      <c r="D74" s="108"/>
      <c r="E74" s="349"/>
    </row>
    <row r="75" spans="1:5" ht="15.75">
      <c r="A75" s="151"/>
      <c r="B75" s="347"/>
      <c r="C75" s="108"/>
      <c r="D75" s="108"/>
      <c r="E75" s="349"/>
    </row>
    <row r="76" spans="1:5" ht="15.75">
      <c r="A76" s="151"/>
      <c r="B76" s="347"/>
      <c r="C76" s="108"/>
      <c r="D76" s="108"/>
      <c r="E76" s="349"/>
    </row>
    <row r="77" spans="1:5" ht="15.75">
      <c r="A77" s="151"/>
      <c r="B77" s="347"/>
      <c r="C77" s="108"/>
      <c r="D77" s="108"/>
      <c r="E77" s="349"/>
    </row>
    <row r="78" spans="1:5" ht="15.75">
      <c r="A78" s="151"/>
      <c r="B78" s="347"/>
      <c r="C78" s="108"/>
      <c r="D78" s="108"/>
      <c r="E78" s="349"/>
    </row>
    <row r="79" spans="1:5" ht="15.75">
      <c r="A79" s="151"/>
      <c r="B79" s="347"/>
      <c r="C79" s="108"/>
      <c r="D79" s="108"/>
      <c r="E79" s="349"/>
    </row>
    <row r="80" spans="1:5" ht="15.75">
      <c r="A80" s="151"/>
      <c r="B80" s="347"/>
      <c r="C80" s="108"/>
      <c r="D80" s="108"/>
      <c r="E80" s="349"/>
    </row>
    <row r="81" spans="1:5" ht="15.75">
      <c r="A81" s="151"/>
      <c r="B81" s="347"/>
      <c r="C81" s="108"/>
      <c r="D81" s="108"/>
      <c r="E81" s="349"/>
    </row>
    <row r="82" spans="1:5" ht="15.75">
      <c r="A82" s="151"/>
      <c r="B82" s="347"/>
      <c r="C82" s="108"/>
      <c r="D82" s="108"/>
      <c r="E82" s="349"/>
    </row>
    <row r="83" spans="1:5" ht="15.75">
      <c r="A83" s="151"/>
      <c r="B83" s="347"/>
      <c r="C83" s="108"/>
      <c r="D83" s="108"/>
      <c r="E83" s="349"/>
    </row>
    <row r="84" spans="1:5" ht="15.75">
      <c r="A84" s="151"/>
      <c r="B84" s="347"/>
      <c r="C84" s="108"/>
      <c r="D84" s="108"/>
      <c r="E84" s="349"/>
    </row>
    <row r="85" spans="1:5" ht="15.75">
      <c r="A85" s="151"/>
      <c r="B85" s="347"/>
      <c r="C85" s="108"/>
      <c r="D85" s="108"/>
      <c r="E85" s="349"/>
    </row>
    <row r="86" spans="1:5" ht="15.75">
      <c r="A86" s="151"/>
      <c r="B86" s="347"/>
      <c r="C86" s="108"/>
      <c r="D86" s="108"/>
      <c r="E86" s="349"/>
    </row>
    <row r="87" spans="1:5" ht="15.75">
      <c r="A87" s="151"/>
      <c r="B87" s="347"/>
      <c r="C87" s="108"/>
      <c r="D87" s="108"/>
      <c r="E87" s="349"/>
    </row>
    <row r="88" spans="1:5" ht="15.75">
      <c r="A88" s="151"/>
      <c r="B88" s="347"/>
      <c r="C88" s="108"/>
      <c r="D88" s="108"/>
      <c r="E88" s="349"/>
    </row>
    <row r="89" spans="1:5" ht="15.75">
      <c r="A89" s="151"/>
      <c r="B89" s="347"/>
      <c r="C89" s="108"/>
      <c r="D89" s="108"/>
      <c r="E89" s="349"/>
    </row>
    <row r="90" spans="1:5" ht="15.75">
      <c r="A90" s="151"/>
      <c r="B90" s="347"/>
      <c r="C90" s="108"/>
      <c r="D90" s="108"/>
      <c r="E90" s="349"/>
    </row>
    <row r="91" spans="1:5" ht="15.75">
      <c r="A91" s="151"/>
      <c r="B91" s="347"/>
      <c r="C91" s="108"/>
      <c r="D91" s="108"/>
      <c r="E91" s="349"/>
    </row>
    <row r="92" spans="1:5" ht="15.75">
      <c r="A92" s="151"/>
      <c r="B92" s="347"/>
      <c r="C92" s="108"/>
      <c r="D92" s="108"/>
      <c r="E92" s="349"/>
    </row>
    <row r="93" spans="1:5" ht="15.75">
      <c r="A93" s="151"/>
      <c r="B93" s="347"/>
      <c r="C93" s="108"/>
      <c r="D93" s="108"/>
      <c r="E93" s="349"/>
    </row>
    <row r="94" spans="1:5" ht="15.75">
      <c r="A94" s="151"/>
      <c r="B94" s="347"/>
      <c r="C94" s="108"/>
      <c r="D94" s="108"/>
      <c r="E94" s="349"/>
    </row>
    <row r="95" spans="1:5" ht="15.75">
      <c r="A95" s="151"/>
      <c r="B95" s="347"/>
      <c r="C95" s="108"/>
      <c r="D95" s="108"/>
      <c r="E95" s="349"/>
    </row>
    <row r="96" spans="1:5" ht="15.75">
      <c r="A96" s="151"/>
      <c r="B96" s="347"/>
      <c r="C96" s="108"/>
      <c r="D96" s="108"/>
      <c r="E96" s="349"/>
    </row>
    <row r="97" spans="1:5" ht="15.75">
      <c r="A97" s="151"/>
      <c r="B97" s="347"/>
      <c r="C97" s="108"/>
      <c r="D97" s="108"/>
      <c r="E97" s="349"/>
    </row>
    <row r="98" spans="1:5" ht="15.75">
      <c r="A98" s="151"/>
      <c r="B98" s="347"/>
      <c r="C98" s="108"/>
      <c r="D98" s="108"/>
      <c r="E98" s="349"/>
    </row>
    <row r="99" spans="1:5" ht="15.75">
      <c r="A99" s="151"/>
      <c r="B99" s="347"/>
      <c r="C99" s="108"/>
      <c r="D99" s="108"/>
      <c r="E99" s="349"/>
    </row>
    <row r="100" spans="1:5" ht="15.75">
      <c r="A100" s="151"/>
      <c r="B100" s="347"/>
      <c r="C100" s="108"/>
      <c r="D100" s="108"/>
      <c r="E100" s="349"/>
    </row>
    <row r="101" spans="1:5" ht="15.75">
      <c r="A101" s="151"/>
      <c r="B101" s="347"/>
      <c r="C101" s="108"/>
      <c r="D101" s="108"/>
      <c r="E101" s="349"/>
    </row>
    <row r="102" spans="1:5" ht="15.75">
      <c r="A102" s="151"/>
      <c r="B102" s="347"/>
      <c r="C102" s="108"/>
      <c r="D102" s="108"/>
      <c r="E102" s="349"/>
    </row>
    <row r="103" spans="1:5" ht="15.75">
      <c r="A103" s="151"/>
      <c r="B103" s="347"/>
      <c r="C103" s="108"/>
      <c r="D103" s="108"/>
      <c r="E103" s="349"/>
    </row>
    <row r="104" spans="1:5" ht="15.75">
      <c r="A104" s="151"/>
      <c r="B104" s="347"/>
      <c r="C104" s="108"/>
      <c r="D104" s="108"/>
      <c r="E104" s="349"/>
    </row>
    <row r="105" spans="1:5" ht="15.75">
      <c r="A105" s="151"/>
      <c r="B105" s="347"/>
      <c r="C105" s="108"/>
      <c r="D105" s="108"/>
      <c r="E105" s="349"/>
    </row>
    <row r="106" spans="1:5" ht="15.75">
      <c r="A106" s="151"/>
      <c r="B106" s="347"/>
      <c r="C106" s="108"/>
      <c r="D106" s="108"/>
      <c r="E106" s="349"/>
    </row>
    <row r="107" spans="1:5" ht="15.75">
      <c r="A107" s="151"/>
      <c r="B107" s="347"/>
      <c r="C107" s="108"/>
      <c r="D107" s="108"/>
      <c r="E107" s="349"/>
    </row>
    <row r="108" spans="1:5" ht="15.75">
      <c r="A108" s="151"/>
      <c r="B108" s="347"/>
      <c r="C108" s="108"/>
      <c r="D108" s="108"/>
      <c r="E108" s="349"/>
    </row>
    <row r="109" spans="1:5" ht="15.75">
      <c r="A109" s="151"/>
      <c r="B109" s="347"/>
      <c r="C109" s="108"/>
      <c r="D109" s="108"/>
      <c r="E109" s="349"/>
    </row>
    <row r="110" spans="1:5" ht="15.75">
      <c r="A110" s="151"/>
      <c r="B110" s="347"/>
      <c r="C110" s="108"/>
      <c r="D110" s="108"/>
      <c r="E110" s="349"/>
    </row>
    <row r="111" spans="1:5" ht="15.75">
      <c r="A111" s="151"/>
      <c r="B111" s="347"/>
      <c r="C111" s="108"/>
      <c r="D111" s="108"/>
      <c r="E111" s="349"/>
    </row>
    <row r="112" spans="1:5" ht="15.75">
      <c r="A112" s="151"/>
      <c r="B112" s="347"/>
      <c r="C112" s="108"/>
      <c r="D112" s="108"/>
      <c r="E112" s="349"/>
    </row>
    <row r="113" spans="1:5" ht="15.75">
      <c r="A113" s="151"/>
      <c r="B113" s="347"/>
      <c r="C113" s="108"/>
      <c r="D113" s="108"/>
      <c r="E113" s="349"/>
    </row>
    <row r="114" spans="1:5" ht="15.75">
      <c r="A114" s="151"/>
      <c r="B114" s="347"/>
      <c r="C114" s="108"/>
      <c r="D114" s="108"/>
      <c r="E114" s="349"/>
    </row>
    <row r="115" spans="1:5" ht="15.75">
      <c r="A115" s="151"/>
      <c r="B115" s="347"/>
      <c r="C115" s="108"/>
      <c r="D115" s="108"/>
      <c r="E115" s="349"/>
    </row>
    <row r="116" spans="1:5" ht="15.75">
      <c r="A116" s="151"/>
      <c r="B116" s="347"/>
      <c r="C116" s="108"/>
      <c r="D116" s="108"/>
      <c r="E116" s="349"/>
    </row>
    <row r="117" spans="1:5" ht="15.75">
      <c r="A117" s="151"/>
      <c r="B117" s="347"/>
      <c r="C117" s="108"/>
      <c r="D117" s="108"/>
      <c r="E117" s="349"/>
    </row>
    <row r="118" spans="1:5" ht="15.75">
      <c r="A118" s="151"/>
      <c r="B118" s="347"/>
      <c r="C118" s="108"/>
      <c r="D118" s="108"/>
      <c r="E118" s="349"/>
    </row>
    <row r="119" spans="1:5" ht="15.75">
      <c r="A119" s="151"/>
      <c r="B119" s="347"/>
      <c r="C119" s="108"/>
      <c r="D119" s="108"/>
      <c r="E119" s="349"/>
    </row>
    <row r="120" spans="1:5" ht="15.75">
      <c r="A120" s="151"/>
      <c r="B120" s="347"/>
      <c r="C120" s="108"/>
      <c r="D120" s="108"/>
      <c r="E120" s="349"/>
    </row>
    <row r="121" spans="1:5" ht="15.75">
      <c r="A121" s="151"/>
      <c r="B121" s="347"/>
      <c r="C121" s="108"/>
      <c r="D121" s="108"/>
      <c r="E121" s="349"/>
    </row>
    <row r="122" spans="1:5" ht="15.75">
      <c r="A122" s="151"/>
      <c r="B122" s="347"/>
      <c r="C122" s="108"/>
      <c r="D122" s="108"/>
      <c r="E122" s="349"/>
    </row>
    <row r="123" spans="1:5" ht="15.75">
      <c r="A123" s="151"/>
      <c r="B123" s="347"/>
      <c r="C123" s="108"/>
      <c r="D123" s="108"/>
      <c r="E123" s="349"/>
    </row>
    <row r="124" spans="1:5" ht="15.75">
      <c r="A124" s="151"/>
      <c r="B124" s="347"/>
      <c r="C124" s="108"/>
      <c r="D124" s="108"/>
      <c r="E124" s="349"/>
    </row>
    <row r="125" spans="1:5" ht="15.75">
      <c r="A125" s="151"/>
      <c r="B125" s="347"/>
      <c r="C125" s="108"/>
      <c r="D125" s="108"/>
      <c r="E125" s="349"/>
    </row>
    <row r="126" spans="1:5" ht="15.75">
      <c r="A126" s="151"/>
      <c r="B126" s="347"/>
      <c r="C126" s="108"/>
      <c r="D126" s="108"/>
      <c r="E126" s="349"/>
    </row>
    <row r="127" spans="1:5" ht="15.75">
      <c r="A127" s="151"/>
      <c r="B127" s="347"/>
      <c r="C127" s="108"/>
      <c r="D127" s="108"/>
      <c r="E127" s="349"/>
    </row>
    <row r="128" spans="1:5" ht="15.75">
      <c r="A128" s="151"/>
      <c r="B128" s="347"/>
      <c r="C128" s="108"/>
      <c r="D128" s="108"/>
      <c r="E128" s="349"/>
    </row>
    <row r="129" spans="1:5" ht="15.75">
      <c r="A129" s="151"/>
      <c r="B129" s="347"/>
      <c r="C129" s="108"/>
      <c r="D129" s="108"/>
      <c r="E129" s="349"/>
    </row>
    <row r="130" spans="1:5" ht="15.75">
      <c r="A130" s="151"/>
      <c r="B130" s="347"/>
      <c r="C130" s="108"/>
      <c r="D130" s="108"/>
      <c r="E130" s="349"/>
    </row>
    <row r="131" spans="1:5" ht="15.75">
      <c r="A131" s="151"/>
      <c r="B131" s="347"/>
      <c r="C131" s="108"/>
      <c r="D131" s="108"/>
      <c r="E131" s="349"/>
    </row>
    <row r="132" spans="1:5" ht="15.75">
      <c r="A132" s="151"/>
      <c r="B132" s="347"/>
      <c r="C132" s="108"/>
      <c r="D132" s="108"/>
      <c r="E132" s="349"/>
    </row>
    <row r="133" spans="1:5" ht="15.75">
      <c r="A133" s="151"/>
      <c r="B133" s="347"/>
      <c r="C133" s="108"/>
      <c r="D133" s="108"/>
      <c r="E133" s="349"/>
    </row>
    <row r="134" spans="1:5" ht="15.75">
      <c r="A134" s="151"/>
      <c r="B134" s="347"/>
      <c r="C134" s="108"/>
      <c r="D134" s="108"/>
      <c r="E134" s="349"/>
    </row>
    <row r="135" spans="1:5" ht="15.75">
      <c r="A135" s="151"/>
      <c r="B135" s="347"/>
      <c r="C135" s="108"/>
      <c r="D135" s="108"/>
      <c r="E135" s="349"/>
    </row>
    <row r="136" spans="1:5" ht="15.75">
      <c r="A136" s="151"/>
      <c r="B136" s="347"/>
      <c r="C136" s="108"/>
      <c r="D136" s="108"/>
      <c r="E136" s="349"/>
    </row>
    <row r="137" spans="1:5" ht="15.75">
      <c r="A137" s="151"/>
      <c r="B137" s="347"/>
      <c r="C137" s="108"/>
      <c r="D137" s="108"/>
      <c r="E137" s="349"/>
    </row>
    <row r="138" spans="1:5" ht="15.75">
      <c r="A138" s="151"/>
      <c r="B138" s="347"/>
      <c r="C138" s="108"/>
      <c r="D138" s="108"/>
      <c r="E138" s="349"/>
    </row>
    <row r="139" spans="1:5" ht="15.75">
      <c r="A139" s="151"/>
      <c r="B139" s="347"/>
      <c r="C139" s="108"/>
      <c r="D139" s="108"/>
      <c r="E139" s="349"/>
    </row>
    <row r="140" spans="1:5" ht="15.75">
      <c r="A140" s="151"/>
      <c r="B140" s="347"/>
      <c r="C140" s="108"/>
      <c r="D140" s="108"/>
      <c r="E140" s="349"/>
    </row>
    <row r="141" spans="1:5" ht="15.75">
      <c r="A141" s="151"/>
      <c r="B141" s="347"/>
      <c r="C141" s="108"/>
      <c r="D141" s="108"/>
      <c r="E141" s="349"/>
    </row>
    <row r="142" spans="1:5" ht="15.75">
      <c r="A142" s="151"/>
      <c r="B142" s="347"/>
      <c r="C142" s="108"/>
      <c r="D142" s="108"/>
      <c r="E142" s="349"/>
    </row>
    <row r="143" spans="1:5" ht="15.75">
      <c r="A143" s="151"/>
      <c r="B143" s="347"/>
      <c r="C143" s="108"/>
      <c r="D143" s="108"/>
      <c r="E143" s="349"/>
    </row>
    <row r="144" spans="1:5" ht="15.75">
      <c r="A144" s="151"/>
      <c r="B144" s="347"/>
      <c r="C144" s="108"/>
      <c r="D144" s="108"/>
      <c r="E144" s="349"/>
    </row>
    <row r="145" spans="1:5" ht="15.75">
      <c r="A145" s="151"/>
      <c r="B145" s="347"/>
      <c r="C145" s="108"/>
      <c r="D145" s="108"/>
      <c r="E145" s="349"/>
    </row>
    <row r="146" spans="1:5" ht="15.75">
      <c r="A146" s="151"/>
      <c r="B146" s="347"/>
      <c r="C146" s="108"/>
      <c r="D146" s="108"/>
      <c r="E146" s="349"/>
    </row>
    <row r="147" spans="1:5" ht="15.75">
      <c r="A147" s="151"/>
      <c r="B147" s="347"/>
      <c r="C147" s="108"/>
      <c r="D147" s="108"/>
      <c r="E147" s="349"/>
    </row>
    <row r="148" spans="1:5" ht="15.75">
      <c r="A148" s="151"/>
      <c r="B148" s="347"/>
      <c r="C148" s="108"/>
      <c r="D148" s="108"/>
      <c r="E148" s="349"/>
    </row>
    <row r="149" spans="1:5" ht="15.75">
      <c r="A149" s="151"/>
      <c r="B149" s="347"/>
      <c r="C149" s="108"/>
      <c r="D149" s="108"/>
      <c r="E149" s="349"/>
    </row>
    <row r="150" spans="1:5" ht="15.75">
      <c r="A150" s="151"/>
      <c r="B150" s="347"/>
      <c r="C150" s="108"/>
      <c r="D150" s="108"/>
      <c r="E150" s="349"/>
    </row>
    <row r="151" spans="1:5" ht="15.75">
      <c r="A151" s="151"/>
      <c r="B151" s="347"/>
      <c r="C151" s="108"/>
      <c r="D151" s="108"/>
      <c r="E151" s="349"/>
    </row>
    <row r="152" spans="1:5" ht="15.75">
      <c r="A152" s="151"/>
      <c r="B152" s="347"/>
      <c r="C152" s="108"/>
      <c r="D152" s="108"/>
      <c r="E152" s="349"/>
    </row>
    <row r="153" spans="1:5" ht="15.75">
      <c r="A153" s="151"/>
      <c r="B153" s="347"/>
      <c r="C153" s="108"/>
      <c r="D153" s="108"/>
      <c r="E153" s="349"/>
    </row>
    <row r="154" spans="1:5" ht="15.75">
      <c r="A154" s="151"/>
      <c r="B154" s="347"/>
      <c r="C154" s="108"/>
      <c r="D154" s="108"/>
      <c r="E154" s="349"/>
    </row>
    <row r="155" spans="1:5" ht="15.75">
      <c r="A155" s="151"/>
      <c r="B155" s="347"/>
      <c r="C155" s="108"/>
      <c r="D155" s="108"/>
      <c r="E155" s="349"/>
    </row>
    <row r="156" spans="1:5" ht="15.75">
      <c r="A156" s="151"/>
      <c r="B156" s="347"/>
      <c r="C156" s="108"/>
      <c r="D156" s="108"/>
      <c r="E156" s="349"/>
    </row>
    <row r="157" spans="1:5" ht="15.75">
      <c r="A157" s="151"/>
      <c r="B157" s="347"/>
      <c r="C157" s="108"/>
      <c r="D157" s="108"/>
      <c r="E157" s="349"/>
    </row>
    <row r="158" spans="1:5" ht="15.75">
      <c r="A158" s="151"/>
      <c r="B158" s="347"/>
      <c r="C158" s="108"/>
      <c r="D158" s="108"/>
      <c r="E158" s="349"/>
    </row>
    <row r="159" spans="1:5" ht="15.75">
      <c r="A159" s="151"/>
      <c r="B159" s="347"/>
      <c r="C159" s="108"/>
      <c r="D159" s="108"/>
      <c r="E159" s="349"/>
    </row>
    <row r="160" spans="1:5" ht="15.75">
      <c r="A160" s="151"/>
      <c r="B160" s="347"/>
      <c r="C160" s="108"/>
      <c r="D160" s="108"/>
      <c r="E160" s="349"/>
    </row>
    <row r="161" spans="1:5" ht="15.75">
      <c r="A161" s="151"/>
      <c r="B161" s="347"/>
      <c r="C161" s="108"/>
      <c r="D161" s="108"/>
      <c r="E161" s="349"/>
    </row>
    <row r="162" spans="1:5" ht="15.75">
      <c r="A162" s="151"/>
      <c r="B162" s="347"/>
      <c r="C162" s="108"/>
      <c r="D162" s="108"/>
      <c r="E162" s="349"/>
    </row>
    <row r="163" spans="1:5" ht="15.75">
      <c r="A163" s="151"/>
      <c r="B163" s="347"/>
      <c r="C163" s="108"/>
      <c r="D163" s="108"/>
      <c r="E163" s="349"/>
    </row>
    <row r="164" spans="1:5" ht="15.75">
      <c r="A164" s="151"/>
      <c r="B164" s="347"/>
      <c r="C164" s="108"/>
      <c r="D164" s="108"/>
      <c r="E164" s="349"/>
    </row>
    <row r="165" spans="1:5" ht="15.75">
      <c r="A165" s="151"/>
      <c r="B165" s="347"/>
      <c r="C165" s="108"/>
      <c r="D165" s="108"/>
      <c r="E165" s="349"/>
    </row>
    <row r="166" spans="1:5" ht="15.75">
      <c r="A166" s="151"/>
      <c r="B166" s="347"/>
      <c r="C166" s="108"/>
      <c r="D166" s="108"/>
      <c r="E166" s="349"/>
    </row>
    <row r="167" spans="1:5" ht="15.75">
      <c r="A167" s="151"/>
      <c r="B167" s="347"/>
      <c r="C167" s="108"/>
      <c r="D167" s="108"/>
      <c r="E167" s="349"/>
    </row>
    <row r="168" spans="1:5" ht="15.75">
      <c r="A168" s="151"/>
      <c r="B168" s="347"/>
      <c r="C168" s="108"/>
      <c r="D168" s="108"/>
      <c r="E168" s="349"/>
    </row>
    <row r="169" spans="1:5" ht="15.75">
      <c r="A169" s="151"/>
      <c r="B169" s="347"/>
      <c r="C169" s="108"/>
      <c r="D169" s="108"/>
      <c r="E169" s="349"/>
    </row>
    <row r="170" spans="1:5" ht="15.75">
      <c r="A170" s="151"/>
      <c r="B170" s="347"/>
      <c r="C170" s="108"/>
      <c r="D170" s="108"/>
      <c r="E170" s="349"/>
    </row>
    <row r="171" spans="1:5" ht="15.75">
      <c r="A171" s="151"/>
      <c r="B171" s="347"/>
      <c r="C171" s="108"/>
      <c r="D171" s="108"/>
      <c r="E171" s="349"/>
    </row>
    <row r="172" spans="1:5" ht="15.75">
      <c r="A172" s="151"/>
      <c r="B172" s="347"/>
      <c r="C172" s="108"/>
      <c r="D172" s="108"/>
      <c r="E172" s="349"/>
    </row>
    <row r="173" spans="1:5" ht="15.75">
      <c r="A173" s="151"/>
      <c r="B173" s="347"/>
      <c r="C173" s="108"/>
      <c r="D173" s="108"/>
      <c r="E173" s="349"/>
    </row>
    <row r="174" spans="1:5" ht="15.75">
      <c r="A174" s="151"/>
      <c r="B174" s="347"/>
      <c r="C174" s="108"/>
      <c r="D174" s="108"/>
      <c r="E174" s="349"/>
    </row>
    <row r="175" spans="1:5" ht="15.75">
      <c r="A175" s="151"/>
      <c r="B175" s="347"/>
      <c r="C175" s="108"/>
      <c r="D175" s="108"/>
      <c r="E175" s="349"/>
    </row>
    <row r="176" spans="1:5" ht="15.75">
      <c r="A176" s="151"/>
      <c r="B176" s="347"/>
      <c r="C176" s="108"/>
      <c r="D176" s="108"/>
      <c r="E176" s="349"/>
    </row>
    <row r="177" spans="1:5" ht="15.75">
      <c r="A177" s="151"/>
      <c r="B177" s="347"/>
      <c r="C177" s="108"/>
      <c r="D177" s="108"/>
      <c r="E177" s="349"/>
    </row>
    <row r="178" spans="1:5" ht="15.75">
      <c r="A178" s="151"/>
      <c r="B178" s="347"/>
      <c r="C178" s="108"/>
      <c r="D178" s="108"/>
      <c r="E178" s="349"/>
    </row>
    <row r="179" spans="1:5" ht="15.75">
      <c r="A179" s="151"/>
      <c r="B179" s="347"/>
      <c r="C179" s="108"/>
      <c r="D179" s="108"/>
      <c r="E179" s="349"/>
    </row>
    <row r="180" spans="1:5" ht="15.75">
      <c r="A180" s="151"/>
      <c r="B180" s="347"/>
      <c r="C180" s="108"/>
      <c r="D180" s="108"/>
      <c r="E180" s="349"/>
    </row>
    <row r="181" spans="1:5" ht="15.75">
      <c r="A181" s="151"/>
      <c r="B181" s="347"/>
      <c r="C181" s="108"/>
      <c r="D181" s="108"/>
      <c r="E181" s="349"/>
    </row>
    <row r="182" spans="1:5" ht="15.75">
      <c r="A182" s="151"/>
      <c r="B182" s="347"/>
      <c r="C182" s="108"/>
      <c r="D182" s="108"/>
      <c r="E182" s="349"/>
    </row>
    <row r="183" spans="1:5" ht="15.75">
      <c r="A183" s="151"/>
      <c r="B183" s="347"/>
      <c r="C183" s="108"/>
      <c r="D183" s="108"/>
      <c r="E183" s="349"/>
    </row>
    <row r="184" spans="1:5" ht="15.75">
      <c r="A184" s="151"/>
      <c r="B184" s="347"/>
      <c r="C184" s="108"/>
      <c r="D184" s="108"/>
      <c r="E184" s="349"/>
    </row>
    <row r="185" spans="1:5" ht="15.75">
      <c r="A185" s="151"/>
      <c r="B185" s="347"/>
      <c r="C185" s="108"/>
      <c r="D185" s="108"/>
      <c r="E185" s="349"/>
    </row>
    <row r="186" spans="1:5" ht="15.75">
      <c r="A186" s="151"/>
      <c r="B186" s="347"/>
      <c r="C186" s="108"/>
      <c r="D186" s="108"/>
      <c r="E186" s="349"/>
    </row>
    <row r="187" spans="1:5" ht="15.75">
      <c r="A187" s="151"/>
      <c r="B187" s="347"/>
      <c r="C187" s="108"/>
      <c r="D187" s="108"/>
      <c r="E187" s="349"/>
    </row>
    <row r="188" spans="1:5" ht="15.75">
      <c r="A188" s="151"/>
      <c r="B188" s="347"/>
      <c r="C188" s="108"/>
      <c r="D188" s="108"/>
      <c r="E188" s="349"/>
    </row>
    <row r="189" spans="1:5" ht="15.75">
      <c r="A189" s="151"/>
      <c r="B189" s="347"/>
      <c r="C189" s="108"/>
      <c r="D189" s="108"/>
      <c r="E189" s="349"/>
    </row>
    <row r="190" spans="1:5" ht="15.75">
      <c r="A190" s="151"/>
      <c r="B190" s="347"/>
      <c r="C190" s="108"/>
      <c r="D190" s="108"/>
      <c r="E190" s="349"/>
    </row>
    <row r="191" spans="1:5" ht="15.75">
      <c r="A191" s="151"/>
      <c r="B191" s="347"/>
      <c r="C191" s="108"/>
      <c r="D191" s="108"/>
      <c r="E191" s="349"/>
    </row>
    <row r="192" spans="1:5" ht="15.75">
      <c r="A192" s="151"/>
      <c r="B192" s="347"/>
      <c r="C192" s="108"/>
      <c r="D192" s="108"/>
      <c r="E192" s="349"/>
    </row>
    <row r="193" spans="1:5" ht="15.75">
      <c r="A193" s="151"/>
      <c r="B193" s="347"/>
      <c r="C193" s="108"/>
      <c r="D193" s="108"/>
      <c r="E193" s="349"/>
    </row>
    <row r="194" spans="1:5" ht="15.75">
      <c r="A194" s="151"/>
      <c r="B194" s="347"/>
      <c r="C194" s="108"/>
      <c r="D194" s="108"/>
      <c r="E194" s="349"/>
    </row>
    <row r="195" spans="1:5" ht="15.75">
      <c r="A195" s="151"/>
      <c r="B195" s="347"/>
      <c r="C195" s="108"/>
      <c r="D195" s="108"/>
      <c r="E195" s="349"/>
    </row>
    <row r="196" spans="1:5" ht="15.75">
      <c r="A196" s="151"/>
      <c r="B196" s="347"/>
      <c r="C196" s="108"/>
      <c r="D196" s="108"/>
      <c r="E196" s="349"/>
    </row>
    <row r="197" spans="1:5" ht="15.75">
      <c r="A197" s="151"/>
      <c r="B197" s="347"/>
      <c r="C197" s="108"/>
      <c r="D197" s="108"/>
      <c r="E197" s="349"/>
    </row>
    <row r="198" spans="1:5" ht="15.75">
      <c r="A198" s="151"/>
      <c r="B198" s="347"/>
      <c r="C198" s="108"/>
      <c r="D198" s="108"/>
      <c r="E198" s="349"/>
    </row>
    <row r="199" spans="1:5" ht="15.75">
      <c r="A199" s="151"/>
      <c r="B199" s="347"/>
      <c r="C199" s="108"/>
      <c r="D199" s="108"/>
      <c r="E199" s="349"/>
    </row>
    <row r="200" spans="1:5" ht="15.75">
      <c r="A200" s="151"/>
      <c r="B200" s="347"/>
      <c r="C200" s="108"/>
      <c r="D200" s="108"/>
      <c r="E200" s="349"/>
    </row>
    <row r="201" spans="1:5" ht="15.75">
      <c r="A201" s="151"/>
      <c r="B201" s="347"/>
      <c r="C201" s="108"/>
      <c r="D201" s="108"/>
      <c r="E201" s="349"/>
    </row>
    <row r="202" spans="1:5" ht="15.75">
      <c r="A202" s="151"/>
      <c r="B202" s="347"/>
      <c r="C202" s="108"/>
      <c r="D202" s="108"/>
      <c r="E202" s="349"/>
    </row>
    <row r="203" spans="1:5" ht="15.75">
      <c r="A203" s="151"/>
      <c r="B203" s="347"/>
      <c r="C203" s="108"/>
      <c r="D203" s="108"/>
      <c r="E203" s="349"/>
    </row>
    <row r="204" spans="1:5" ht="15.75">
      <c r="A204" s="151"/>
      <c r="B204" s="347"/>
      <c r="C204" s="108"/>
      <c r="D204" s="108"/>
      <c r="E204" s="349"/>
    </row>
    <row r="205" spans="1:5" ht="15.75">
      <c r="A205" s="151"/>
      <c r="B205" s="347"/>
      <c r="C205" s="108"/>
      <c r="D205" s="108"/>
      <c r="E205" s="349"/>
    </row>
    <row r="206" spans="1:5" ht="15.75">
      <c r="A206" s="151"/>
      <c r="B206" s="347"/>
      <c r="C206" s="108"/>
      <c r="D206" s="108"/>
      <c r="E206" s="349"/>
    </row>
    <row r="207" spans="1:5" ht="15.75">
      <c r="A207" s="151"/>
      <c r="B207" s="347"/>
      <c r="C207" s="108"/>
      <c r="D207" s="108"/>
      <c r="E207" s="349"/>
    </row>
    <row r="208" spans="1:5" ht="15.75">
      <c r="A208" s="151"/>
      <c r="B208" s="347"/>
      <c r="C208" s="108"/>
      <c r="D208" s="108"/>
      <c r="E208" s="349"/>
    </row>
    <row r="209" spans="1:5" ht="15.75">
      <c r="A209" s="151"/>
      <c r="B209" s="347"/>
      <c r="C209" s="108"/>
      <c r="D209" s="108"/>
      <c r="E209" s="349"/>
    </row>
    <row r="210" spans="1:5" ht="15.75">
      <c r="A210" s="151"/>
      <c r="B210" s="347"/>
      <c r="C210" s="108"/>
      <c r="D210" s="108"/>
      <c r="E210" s="349"/>
    </row>
    <row r="211" spans="1:5" ht="15.75">
      <c r="A211" s="151"/>
      <c r="B211" s="347"/>
      <c r="C211" s="108"/>
      <c r="D211" s="108"/>
      <c r="E211" s="349"/>
    </row>
    <row r="212" spans="1:5" ht="15.75">
      <c r="A212" s="151"/>
      <c r="B212" s="347"/>
      <c r="C212" s="108"/>
      <c r="D212" s="108"/>
      <c r="E212" s="349"/>
    </row>
    <row r="213" spans="1:5" ht="15.75">
      <c r="A213" s="151"/>
      <c r="B213" s="347"/>
      <c r="C213" s="108"/>
      <c r="D213" s="108"/>
      <c r="E213" s="349"/>
    </row>
    <row r="214" spans="1:5" ht="15.75">
      <c r="A214" s="151"/>
      <c r="B214" s="347"/>
      <c r="C214" s="108"/>
      <c r="D214" s="108"/>
      <c r="E214" s="349"/>
    </row>
    <row r="215" spans="1:5" ht="15.75">
      <c r="A215" s="151"/>
      <c r="B215" s="347"/>
      <c r="C215" s="108"/>
      <c r="D215" s="108"/>
      <c r="E215" s="349"/>
    </row>
    <row r="216" spans="1:5" ht="15.75">
      <c r="A216" s="151"/>
      <c r="B216" s="347"/>
      <c r="C216" s="108"/>
      <c r="D216" s="108"/>
      <c r="E216" s="349"/>
    </row>
    <row r="217" spans="1:5" ht="15.75">
      <c r="A217" s="151"/>
      <c r="B217" s="347"/>
      <c r="C217" s="108"/>
      <c r="D217" s="108"/>
      <c r="E217" s="349"/>
    </row>
    <row r="218" spans="1:5" ht="15.75">
      <c r="A218" s="151"/>
      <c r="B218" s="347"/>
      <c r="C218" s="108"/>
      <c r="D218" s="108"/>
      <c r="E218" s="349"/>
    </row>
    <row r="219" spans="1:5" ht="15.75">
      <c r="A219" s="151"/>
      <c r="B219" s="347"/>
      <c r="C219" s="108"/>
      <c r="D219" s="108"/>
      <c r="E219" s="349"/>
    </row>
    <row r="220" spans="1:5" ht="15.75">
      <c r="A220" s="151"/>
      <c r="B220" s="347"/>
      <c r="C220" s="108"/>
      <c r="D220" s="108"/>
      <c r="E220" s="349"/>
    </row>
    <row r="221" spans="1:5" ht="15.75">
      <c r="A221" s="151"/>
      <c r="B221" s="347"/>
      <c r="C221" s="108"/>
      <c r="D221" s="108"/>
      <c r="E221" s="349"/>
    </row>
    <row r="222" spans="1:5" ht="15.75">
      <c r="A222" s="151"/>
      <c r="B222" s="347"/>
      <c r="C222" s="108"/>
      <c r="D222" s="108"/>
      <c r="E222" s="349"/>
    </row>
    <row r="223" spans="1:5" ht="15.75">
      <c r="A223" s="151"/>
      <c r="B223" s="347"/>
      <c r="C223" s="108"/>
      <c r="D223" s="108"/>
      <c r="E223" s="349"/>
    </row>
    <row r="224" spans="1:5" ht="15.75">
      <c r="A224" s="151"/>
      <c r="B224" s="347"/>
      <c r="C224" s="108"/>
      <c r="D224" s="108"/>
      <c r="E224" s="349"/>
    </row>
    <row r="225" spans="1:5" ht="15.75">
      <c r="A225" s="151"/>
      <c r="B225" s="347"/>
      <c r="C225" s="108"/>
      <c r="D225" s="108"/>
      <c r="E225" s="349"/>
    </row>
    <row r="226" spans="1:5" ht="15.75">
      <c r="A226" s="151"/>
      <c r="B226" s="347"/>
      <c r="C226" s="108"/>
      <c r="D226" s="108"/>
      <c r="E226" s="349"/>
    </row>
    <row r="227" spans="1:5" ht="15.75">
      <c r="A227" s="151"/>
      <c r="B227" s="347"/>
      <c r="C227" s="108"/>
      <c r="D227" s="108"/>
      <c r="E227" s="349"/>
    </row>
    <row r="228" spans="1:5" ht="15.75">
      <c r="A228" s="151"/>
      <c r="B228" s="347"/>
      <c r="C228" s="108"/>
      <c r="D228" s="108"/>
      <c r="E228" s="349"/>
    </row>
    <row r="229" spans="1:5" ht="15.75">
      <c r="A229" s="151"/>
      <c r="B229" s="347"/>
      <c r="C229" s="108"/>
      <c r="D229" s="108"/>
      <c r="E229" s="349"/>
    </row>
    <row r="230" spans="1:5" ht="15.75">
      <c r="A230" s="151"/>
      <c r="B230" s="347"/>
      <c r="C230" s="108"/>
      <c r="D230" s="108"/>
      <c r="E230" s="349"/>
    </row>
    <row r="231" spans="1:5" ht="15.75">
      <c r="A231" s="151"/>
      <c r="B231" s="347"/>
      <c r="C231" s="108"/>
      <c r="D231" s="108"/>
      <c r="E231" s="349"/>
    </row>
    <row r="232" spans="1:5" ht="15.75">
      <c r="A232" s="151"/>
      <c r="B232" s="347"/>
      <c r="C232" s="108"/>
      <c r="D232" s="108"/>
      <c r="E232" s="349"/>
    </row>
    <row r="233" spans="1:5" ht="15.75">
      <c r="A233" s="151"/>
      <c r="B233" s="347"/>
      <c r="C233" s="108"/>
      <c r="D233" s="108"/>
      <c r="E233" s="349"/>
    </row>
    <row r="234" spans="1:5" ht="15.75">
      <c r="A234" s="151"/>
      <c r="B234" s="347"/>
      <c r="C234" s="108"/>
      <c r="D234" s="108"/>
      <c r="E234" s="349"/>
    </row>
    <row r="235" spans="1:5" ht="15.75">
      <c r="A235" s="151"/>
      <c r="B235" s="347"/>
      <c r="C235" s="108"/>
      <c r="D235" s="108"/>
      <c r="E235" s="349"/>
    </row>
    <row r="236" spans="1:5" ht="15.75">
      <c r="A236" s="151"/>
      <c r="B236" s="347"/>
      <c r="C236" s="108"/>
      <c r="D236" s="108"/>
      <c r="E236" s="349"/>
    </row>
    <row r="237" spans="1:5" ht="15.75">
      <c r="A237" s="151"/>
      <c r="B237" s="347"/>
      <c r="C237" s="108"/>
      <c r="D237" s="108"/>
      <c r="E237" s="349"/>
    </row>
    <row r="238" spans="1:5" ht="15.75">
      <c r="A238" s="151"/>
      <c r="B238" s="347"/>
      <c r="C238" s="108"/>
      <c r="D238" s="108"/>
      <c r="E238" s="349"/>
    </row>
    <row r="239" spans="1:5" ht="15.75">
      <c r="A239" s="151"/>
      <c r="B239" s="347"/>
      <c r="C239" s="108"/>
      <c r="D239" s="108"/>
      <c r="E239" s="349"/>
    </row>
    <row r="240" spans="1:5" ht="15.75">
      <c r="A240" s="151"/>
      <c r="B240" s="347"/>
      <c r="C240" s="108"/>
      <c r="D240" s="108"/>
      <c r="E240" s="349"/>
    </row>
    <row r="241" spans="1:5" ht="15.75">
      <c r="A241" s="151"/>
      <c r="B241" s="347"/>
      <c r="C241" s="108"/>
      <c r="D241" s="108"/>
      <c r="E241" s="349"/>
    </row>
    <row r="242" spans="1:5" ht="15.75">
      <c r="A242" s="151"/>
      <c r="B242" s="347"/>
      <c r="C242" s="108"/>
      <c r="D242" s="108"/>
      <c r="E242" s="349"/>
    </row>
    <row r="243" spans="1:5" ht="15.75">
      <c r="A243" s="151"/>
      <c r="B243" s="347"/>
      <c r="C243" s="108"/>
      <c r="D243" s="108"/>
      <c r="E243" s="349"/>
    </row>
    <row r="244" spans="1:5" ht="15.75">
      <c r="A244" s="151"/>
      <c r="B244" s="347"/>
      <c r="C244" s="108"/>
      <c r="D244" s="108"/>
      <c r="E244" s="349"/>
    </row>
    <row r="245" spans="1:5" ht="15.75">
      <c r="A245" s="151"/>
      <c r="B245" s="347"/>
      <c r="C245" s="108"/>
      <c r="D245" s="108"/>
      <c r="E245" s="349"/>
    </row>
    <row r="246" spans="1:5" ht="15.75">
      <c r="A246" s="151"/>
      <c r="B246" s="347"/>
      <c r="C246" s="108"/>
      <c r="D246" s="108"/>
      <c r="E246" s="349"/>
    </row>
    <row r="247" spans="1:5" ht="15.75">
      <c r="A247" s="151"/>
      <c r="B247" s="347"/>
      <c r="C247" s="108"/>
      <c r="D247" s="108"/>
      <c r="E247" s="349"/>
    </row>
    <row r="248" spans="1:5" ht="15.75">
      <c r="A248" s="151"/>
      <c r="B248" s="347"/>
      <c r="C248" s="108"/>
      <c r="D248" s="108"/>
      <c r="E248" s="349"/>
    </row>
    <row r="249" spans="1:5" ht="15.75">
      <c r="A249" s="151"/>
      <c r="B249" s="347"/>
      <c r="C249" s="108"/>
      <c r="D249" s="108"/>
      <c r="E249" s="349"/>
    </row>
    <row r="250" spans="1:5" ht="15.75">
      <c r="A250" s="151"/>
      <c r="B250" s="347"/>
      <c r="C250" s="108"/>
      <c r="D250" s="108"/>
      <c r="E250" s="349"/>
    </row>
    <row r="251" spans="1:5" ht="15.75">
      <c r="A251" s="151"/>
      <c r="B251" s="347"/>
      <c r="C251" s="108"/>
      <c r="D251" s="108"/>
      <c r="E251" s="349"/>
    </row>
    <row r="252" spans="1:5" ht="15.75">
      <c r="A252" s="151"/>
      <c r="B252" s="347"/>
      <c r="C252" s="108"/>
      <c r="D252" s="108"/>
      <c r="E252" s="349"/>
    </row>
    <row r="253" spans="1:5" ht="15.75">
      <c r="A253" s="151"/>
      <c r="B253" s="347"/>
      <c r="C253" s="108"/>
      <c r="D253" s="108"/>
      <c r="E253" s="349"/>
    </row>
    <row r="254" spans="1:5" ht="15.75">
      <c r="A254" s="151"/>
      <c r="B254" s="347"/>
      <c r="C254" s="108"/>
      <c r="D254" s="108"/>
      <c r="E254" s="349"/>
    </row>
    <row r="255" spans="1:5" ht="15.75">
      <c r="A255" s="151"/>
      <c r="B255" s="347"/>
      <c r="C255" s="108"/>
      <c r="D255" s="108"/>
      <c r="E255" s="349"/>
    </row>
    <row r="256" spans="1:5" ht="15.75">
      <c r="A256" s="151"/>
      <c r="B256" s="347"/>
      <c r="C256" s="108"/>
      <c r="D256" s="108"/>
      <c r="E256" s="349"/>
    </row>
    <row r="257" spans="1:5" ht="15.75">
      <c r="A257" s="151"/>
      <c r="B257" s="347"/>
      <c r="C257" s="108"/>
      <c r="D257" s="108"/>
      <c r="E257" s="349"/>
    </row>
    <row r="258" spans="1:5" ht="15.75">
      <c r="A258" s="151"/>
      <c r="B258" s="347"/>
      <c r="C258" s="108"/>
      <c r="D258" s="108"/>
      <c r="E258" s="349"/>
    </row>
    <row r="259" spans="1:5" ht="15.75">
      <c r="A259" s="151"/>
      <c r="B259" s="347"/>
      <c r="C259" s="108"/>
      <c r="D259" s="108"/>
      <c r="E259" s="349"/>
    </row>
    <row r="260" spans="1:5" ht="15.75">
      <c r="A260" s="151"/>
      <c r="B260" s="347"/>
      <c r="C260" s="108"/>
      <c r="D260" s="108"/>
      <c r="E260" s="349"/>
    </row>
    <row r="261" spans="1:5" ht="15.75">
      <c r="A261" s="151"/>
      <c r="B261" s="347"/>
      <c r="C261" s="108"/>
      <c r="D261" s="108"/>
      <c r="E261" s="349"/>
    </row>
    <row r="262" spans="1:5" ht="15.75">
      <c r="A262" s="151"/>
      <c r="B262" s="347"/>
      <c r="C262" s="108"/>
      <c r="D262" s="108"/>
      <c r="E262" s="349"/>
    </row>
    <row r="263" spans="1:5" ht="15.75">
      <c r="A263" s="151"/>
      <c r="B263" s="347"/>
      <c r="C263" s="108"/>
      <c r="D263" s="108"/>
      <c r="E263" s="349"/>
    </row>
    <row r="264" spans="1:5" ht="15.75">
      <c r="A264" s="151"/>
      <c r="B264" s="347"/>
      <c r="C264" s="108"/>
      <c r="D264" s="108"/>
      <c r="E264" s="349"/>
    </row>
    <row r="265" spans="1:5" ht="15.75">
      <c r="A265" s="151"/>
      <c r="B265" s="347"/>
      <c r="C265" s="108"/>
      <c r="D265" s="108"/>
      <c r="E265" s="349"/>
    </row>
    <row r="266" spans="1:5" ht="15.75">
      <c r="A266" s="151"/>
      <c r="B266" s="347"/>
      <c r="C266" s="108"/>
      <c r="D266" s="108"/>
      <c r="E266" s="349"/>
    </row>
    <row r="267" spans="1:5" ht="15.75">
      <c r="A267" s="151"/>
      <c r="B267" s="347"/>
      <c r="C267" s="108"/>
      <c r="D267" s="108"/>
      <c r="E267" s="349"/>
    </row>
    <row r="268" spans="1:5" ht="15.75">
      <c r="A268" s="151"/>
      <c r="B268" s="347"/>
      <c r="C268" s="108"/>
      <c r="D268" s="108"/>
      <c r="E268" s="349"/>
    </row>
    <row r="269" spans="1:5" ht="15.75">
      <c r="A269" s="151"/>
      <c r="B269" s="347"/>
      <c r="C269" s="108"/>
      <c r="D269" s="108"/>
      <c r="E269" s="349"/>
    </row>
    <row r="270" spans="1:5" ht="15.75">
      <c r="A270" s="151"/>
      <c r="B270" s="347"/>
      <c r="C270" s="108"/>
      <c r="D270" s="108"/>
      <c r="E270" s="349"/>
    </row>
    <row r="271" spans="1:5" ht="15.75">
      <c r="A271" s="151"/>
      <c r="B271" s="347"/>
      <c r="C271" s="108"/>
      <c r="D271" s="108"/>
      <c r="E271" s="349"/>
    </row>
    <row r="272" spans="1:5" ht="15.75">
      <c r="A272" s="151"/>
      <c r="B272" s="347"/>
      <c r="C272" s="108"/>
      <c r="D272" s="108"/>
      <c r="E272" s="349"/>
    </row>
    <row r="273" spans="1:5" ht="15.75">
      <c r="A273" s="151"/>
      <c r="B273" s="347"/>
      <c r="C273" s="108"/>
      <c r="D273" s="108"/>
      <c r="E273" s="349"/>
    </row>
    <row r="274" spans="1:5" ht="15.75">
      <c r="A274" s="151"/>
      <c r="B274" s="347"/>
      <c r="C274" s="108"/>
      <c r="D274" s="108"/>
      <c r="E274" s="349"/>
    </row>
    <row r="275" spans="1:5" ht="15.75">
      <c r="A275" s="151"/>
      <c r="B275" s="347"/>
      <c r="C275" s="108"/>
      <c r="D275" s="108"/>
      <c r="E275" s="349"/>
    </row>
    <row r="276" spans="1:5" ht="15.75">
      <c r="A276" s="151"/>
      <c r="B276" s="347"/>
      <c r="C276" s="108"/>
      <c r="D276" s="108"/>
      <c r="E276" s="349"/>
    </row>
    <row r="277" spans="1:5" ht="15.75">
      <c r="A277" s="151"/>
      <c r="B277" s="347"/>
      <c r="C277" s="108"/>
      <c r="D277" s="108"/>
      <c r="E277" s="349"/>
    </row>
    <row r="278" spans="1:5" ht="15.75">
      <c r="A278" s="151"/>
      <c r="B278" s="347"/>
      <c r="C278" s="108"/>
      <c r="D278" s="108"/>
      <c r="E278" s="349"/>
    </row>
    <row r="279" spans="1:5" ht="15.75">
      <c r="A279" s="151"/>
      <c r="B279" s="347"/>
      <c r="C279" s="108"/>
      <c r="D279" s="108"/>
      <c r="E279" s="349"/>
    </row>
    <row r="280" spans="1:5" ht="15.75">
      <c r="A280" s="151"/>
      <c r="B280" s="347"/>
      <c r="C280" s="108"/>
      <c r="D280" s="108"/>
      <c r="E280" s="349"/>
    </row>
    <row r="281" spans="1:5" ht="15.75">
      <c r="A281" s="151"/>
      <c r="B281" s="347"/>
      <c r="C281" s="108"/>
      <c r="D281" s="108"/>
      <c r="E281" s="349"/>
    </row>
    <row r="282" spans="1:5" ht="15.75">
      <c r="A282" s="151"/>
      <c r="B282" s="347"/>
      <c r="C282" s="108"/>
      <c r="D282" s="108"/>
      <c r="E282" s="349"/>
    </row>
    <row r="283" spans="1:5" ht="15.75">
      <c r="A283" s="151"/>
      <c r="B283" s="347"/>
      <c r="C283" s="108"/>
      <c r="D283" s="108"/>
      <c r="E283" s="349"/>
    </row>
    <row r="284" spans="1:5" ht="15.75">
      <c r="A284" s="151"/>
      <c r="B284" s="347"/>
      <c r="C284" s="108"/>
      <c r="D284" s="108"/>
      <c r="E284" s="349"/>
    </row>
    <row r="285" spans="1:5" ht="15.75">
      <c r="A285" s="151"/>
      <c r="B285" s="347"/>
      <c r="C285" s="108"/>
      <c r="D285" s="108"/>
      <c r="E285" s="349"/>
    </row>
    <row r="286" spans="1:5" ht="15.75">
      <c r="A286" s="151"/>
      <c r="B286" s="347"/>
      <c r="C286" s="108"/>
      <c r="D286" s="108"/>
      <c r="E286" s="349"/>
    </row>
    <row r="287" spans="1:5" ht="15.75">
      <c r="A287" s="151"/>
      <c r="B287" s="347"/>
      <c r="C287" s="108"/>
      <c r="D287" s="108"/>
      <c r="E287" s="349"/>
    </row>
    <row r="288" spans="1:5" ht="15.75">
      <c r="A288" s="151"/>
      <c r="B288" s="347"/>
      <c r="C288" s="108"/>
      <c r="D288" s="108"/>
      <c r="E288" s="349"/>
    </row>
    <row r="289" spans="1:5" ht="15.75">
      <c r="A289" s="151"/>
      <c r="B289" s="347"/>
      <c r="C289" s="108"/>
      <c r="D289" s="108"/>
      <c r="E289" s="349"/>
    </row>
    <row r="290" spans="1:5" ht="15.75">
      <c r="A290" s="151"/>
      <c r="B290" s="347"/>
      <c r="C290" s="108"/>
      <c r="D290" s="108"/>
      <c r="E290" s="349"/>
    </row>
    <row r="291" spans="1:5" ht="15.75">
      <c r="A291" s="151"/>
      <c r="B291" s="347"/>
      <c r="C291" s="108"/>
      <c r="D291" s="108"/>
      <c r="E291" s="349"/>
    </row>
    <row r="292" spans="1:5" ht="15.75">
      <c r="A292" s="151"/>
      <c r="B292" s="347"/>
      <c r="C292" s="108"/>
      <c r="D292" s="108"/>
      <c r="E292" s="349"/>
    </row>
    <row r="293" spans="1:5" ht="15.75">
      <c r="A293" s="151"/>
      <c r="B293" s="347"/>
      <c r="C293" s="108"/>
      <c r="D293" s="108"/>
      <c r="E293" s="349"/>
    </row>
    <row r="294" spans="1:5" ht="15.75">
      <c r="A294" s="151"/>
      <c r="B294" s="347"/>
      <c r="C294" s="108"/>
      <c r="D294" s="108"/>
      <c r="E294" s="349"/>
    </row>
    <row r="295" spans="1:5" ht="15.75">
      <c r="A295" s="151"/>
      <c r="B295" s="347"/>
      <c r="C295" s="108"/>
      <c r="D295" s="108"/>
      <c r="E295" s="349"/>
    </row>
    <row r="296" spans="1:5" ht="15.75">
      <c r="A296" s="151"/>
      <c r="B296" s="347"/>
      <c r="C296" s="108"/>
      <c r="D296" s="108"/>
      <c r="E296" s="349"/>
    </row>
    <row r="297" spans="1:5" ht="15.75">
      <c r="A297" s="151"/>
      <c r="B297" s="347"/>
      <c r="C297" s="108"/>
      <c r="D297" s="108"/>
      <c r="E297" s="349"/>
    </row>
    <row r="298" spans="1:5" ht="15.75">
      <c r="A298" s="151"/>
      <c r="B298" s="347"/>
      <c r="C298" s="108"/>
      <c r="D298" s="108"/>
      <c r="E298" s="349"/>
    </row>
    <row r="299" spans="1:5" ht="15.75">
      <c r="A299" s="151"/>
      <c r="B299" s="347"/>
      <c r="C299" s="108"/>
      <c r="D299" s="108"/>
      <c r="E299" s="349"/>
    </row>
    <row r="300" spans="1:5" ht="15.75">
      <c r="A300" s="151"/>
      <c r="B300" s="347"/>
      <c r="C300" s="108"/>
      <c r="D300" s="108"/>
      <c r="E300" s="349"/>
    </row>
    <row r="301" spans="1:5" ht="15.75">
      <c r="A301" s="151"/>
      <c r="B301" s="347"/>
      <c r="C301" s="108"/>
      <c r="D301" s="108"/>
      <c r="E301" s="349"/>
    </row>
    <row r="302" spans="1:5" ht="15.75">
      <c r="A302" s="151"/>
      <c r="B302" s="347"/>
      <c r="C302" s="108"/>
      <c r="D302" s="108"/>
      <c r="E302" s="349"/>
    </row>
    <row r="303" spans="1:5" ht="15.75">
      <c r="A303" s="151"/>
      <c r="B303" s="347"/>
      <c r="C303" s="108"/>
      <c r="D303" s="108"/>
      <c r="E303" s="349"/>
    </row>
    <row r="304" spans="1:5" ht="15.75">
      <c r="A304" s="151"/>
      <c r="B304" s="347"/>
      <c r="C304" s="108"/>
      <c r="D304" s="108"/>
      <c r="E304" s="349"/>
    </row>
    <row r="305" spans="1:5" ht="15.75">
      <c r="A305" s="151"/>
      <c r="B305" s="347"/>
      <c r="C305" s="108"/>
      <c r="D305" s="108"/>
      <c r="E305" s="349"/>
    </row>
    <row r="306" spans="1:5" ht="15.75">
      <c r="A306" s="151"/>
      <c r="B306" s="347"/>
      <c r="C306" s="108"/>
      <c r="D306" s="108"/>
      <c r="E306" s="349"/>
    </row>
    <row r="307" spans="1:5" ht="15.75">
      <c r="A307" s="151"/>
      <c r="B307" s="347"/>
      <c r="C307" s="108"/>
      <c r="D307" s="108"/>
      <c r="E307" s="349"/>
    </row>
    <row r="308" spans="1:5" ht="15.75">
      <c r="A308" s="151"/>
      <c r="B308" s="347"/>
      <c r="C308" s="108"/>
      <c r="D308" s="108"/>
      <c r="E308" s="349"/>
    </row>
    <row r="309" spans="1:5" ht="15.75">
      <c r="A309" s="151"/>
      <c r="B309" s="347"/>
      <c r="C309" s="108"/>
      <c r="D309" s="108"/>
      <c r="E309" s="349"/>
    </row>
    <row r="310" spans="1:5" ht="15.75">
      <c r="A310" s="151"/>
      <c r="B310" s="347"/>
      <c r="C310" s="108"/>
      <c r="D310" s="108"/>
      <c r="E310" s="349"/>
    </row>
    <row r="311" spans="1:5" ht="15.75">
      <c r="A311" s="151"/>
      <c r="B311" s="347"/>
      <c r="C311" s="108"/>
      <c r="D311" s="108"/>
      <c r="E311" s="349"/>
    </row>
    <row r="312" spans="1:5" ht="15.75">
      <c r="A312" s="151"/>
      <c r="B312" s="347"/>
      <c r="C312" s="108"/>
      <c r="D312" s="108"/>
      <c r="E312" s="349"/>
    </row>
    <row r="313" spans="1:5" ht="15.75">
      <c r="A313" s="151"/>
      <c r="B313" s="347"/>
      <c r="C313" s="108"/>
      <c r="D313" s="108"/>
      <c r="E313" s="349"/>
    </row>
    <row r="314" spans="1:5" ht="15.75">
      <c r="A314" s="151"/>
      <c r="B314" s="347"/>
      <c r="C314" s="108"/>
      <c r="D314" s="108"/>
      <c r="E314" s="349"/>
    </row>
    <row r="315" spans="1:5" ht="15.75">
      <c r="A315" s="151"/>
      <c r="B315" s="347"/>
      <c r="C315" s="108"/>
      <c r="D315" s="108"/>
      <c r="E315" s="349"/>
    </row>
    <row r="316" spans="1:5" ht="15.75">
      <c r="A316" s="151"/>
      <c r="B316" s="347"/>
      <c r="C316" s="108"/>
      <c r="D316" s="108"/>
      <c r="E316" s="349"/>
    </row>
    <row r="317" spans="1:5" ht="15.75">
      <c r="A317" s="151"/>
      <c r="B317" s="347"/>
      <c r="C317" s="108"/>
      <c r="D317" s="108"/>
      <c r="E317" s="349"/>
    </row>
    <row r="318" spans="1:5" ht="15.75">
      <c r="A318" s="151"/>
      <c r="B318" s="347"/>
      <c r="C318" s="108"/>
      <c r="D318" s="108"/>
      <c r="E318" s="349"/>
    </row>
    <row r="319" spans="1:5" ht="15.75">
      <c r="A319" s="151"/>
      <c r="B319" s="347"/>
      <c r="C319" s="108"/>
      <c r="D319" s="108"/>
      <c r="E319" s="349"/>
    </row>
    <row r="320" spans="1:5" ht="15.75">
      <c r="A320" s="151"/>
      <c r="B320" s="347"/>
      <c r="C320" s="108"/>
      <c r="D320" s="108"/>
      <c r="E320" s="349"/>
    </row>
    <row r="321" spans="1:5" ht="15.75">
      <c r="A321" s="151"/>
      <c r="B321" s="347"/>
      <c r="C321" s="108"/>
      <c r="D321" s="108"/>
      <c r="E321" s="349"/>
    </row>
    <row r="322" spans="1:5" ht="15.75">
      <c r="A322" s="151"/>
      <c r="B322" s="347"/>
      <c r="C322" s="108"/>
      <c r="D322" s="108"/>
      <c r="E322" s="349"/>
    </row>
    <row r="323" spans="1:5" ht="15.75">
      <c r="A323" s="151"/>
      <c r="B323" s="347"/>
      <c r="C323" s="108"/>
      <c r="D323" s="108"/>
      <c r="E323" s="349"/>
    </row>
    <row r="324" spans="1:5" ht="15.75">
      <c r="A324" s="151"/>
      <c r="B324" s="347"/>
      <c r="C324" s="108"/>
      <c r="D324" s="108"/>
      <c r="E324" s="349"/>
    </row>
    <row r="325" spans="1:5" ht="15.75">
      <c r="A325" s="151"/>
      <c r="B325" s="347"/>
      <c r="C325" s="108"/>
      <c r="D325" s="108"/>
      <c r="E325" s="349"/>
    </row>
    <row r="326" spans="1:5" ht="15.75">
      <c r="A326" s="151"/>
      <c r="B326" s="347"/>
      <c r="C326" s="108"/>
      <c r="D326" s="108"/>
      <c r="E326" s="349"/>
    </row>
    <row r="327" spans="1:5" ht="15.75">
      <c r="A327" s="151"/>
      <c r="B327" s="347"/>
      <c r="C327" s="108"/>
      <c r="D327" s="108"/>
      <c r="E327" s="349"/>
    </row>
    <row r="328" spans="1:5" ht="15.75">
      <c r="A328" s="151"/>
      <c r="B328" s="347"/>
      <c r="C328" s="108"/>
      <c r="D328" s="108"/>
      <c r="E328" s="349"/>
    </row>
    <row r="329" spans="1:5" ht="15.75">
      <c r="A329" s="151"/>
      <c r="B329" s="347"/>
      <c r="C329" s="108"/>
      <c r="D329" s="108"/>
      <c r="E329" s="349"/>
    </row>
    <row r="330" spans="1:5" ht="15.75">
      <c r="A330" s="151"/>
      <c r="B330" s="347"/>
      <c r="C330" s="108"/>
      <c r="D330" s="108"/>
      <c r="E330" s="349"/>
    </row>
    <row r="331" spans="1:5" ht="15.75">
      <c r="A331" s="151"/>
      <c r="B331" s="347"/>
      <c r="C331" s="108"/>
      <c r="D331" s="108"/>
      <c r="E331" s="349"/>
    </row>
    <row r="332" spans="1:5" ht="15.75">
      <c r="A332" s="151"/>
      <c r="B332" s="347"/>
      <c r="C332" s="108"/>
      <c r="D332" s="108"/>
      <c r="E332" s="349"/>
    </row>
    <row r="333" spans="1:5" ht="15.75">
      <c r="A333" s="151"/>
      <c r="B333" s="347"/>
      <c r="C333" s="108"/>
      <c r="D333" s="108"/>
      <c r="E333" s="349"/>
    </row>
    <row r="334" spans="1:5" ht="15.75">
      <c r="A334" s="151"/>
      <c r="B334" s="347"/>
      <c r="C334" s="108"/>
      <c r="D334" s="108"/>
      <c r="E334" s="349"/>
    </row>
    <row r="335" spans="1:5" ht="15.75">
      <c r="A335" s="151"/>
      <c r="B335" s="347"/>
      <c r="C335" s="108"/>
      <c r="D335" s="108"/>
      <c r="E335" s="349"/>
    </row>
    <row r="336" spans="1:5" ht="15.75">
      <c r="A336" s="151"/>
      <c r="B336" s="347"/>
      <c r="C336" s="108"/>
      <c r="D336" s="108"/>
      <c r="E336" s="349"/>
    </row>
    <row r="337" spans="1:5" ht="15.75">
      <c r="A337" s="151"/>
      <c r="B337" s="347"/>
      <c r="C337" s="108"/>
      <c r="D337" s="108"/>
      <c r="E337" s="349"/>
    </row>
    <row r="338" spans="1:5" ht="15.75">
      <c r="A338" s="151"/>
      <c r="B338" s="347"/>
      <c r="C338" s="108"/>
      <c r="D338" s="108"/>
      <c r="E338" s="349"/>
    </row>
    <row r="339" spans="1:5" ht="15.75">
      <c r="A339" s="151"/>
      <c r="B339" s="347"/>
      <c r="C339" s="108"/>
      <c r="D339" s="108"/>
      <c r="E339" s="349"/>
    </row>
    <row r="340" spans="1:5" ht="15.75">
      <c r="A340" s="151"/>
      <c r="B340" s="347"/>
      <c r="C340" s="108"/>
      <c r="D340" s="108"/>
      <c r="E340" s="349"/>
    </row>
    <row r="341" spans="1:5" ht="15.75">
      <c r="A341" s="151"/>
      <c r="B341" s="347"/>
      <c r="C341" s="108"/>
      <c r="D341" s="108"/>
      <c r="E341" s="349"/>
    </row>
    <row r="342" spans="1:5" ht="15.75">
      <c r="A342" s="151"/>
      <c r="B342" s="347"/>
      <c r="C342" s="108"/>
      <c r="D342" s="108"/>
      <c r="E342" s="349"/>
    </row>
    <row r="343" spans="1:5" ht="15.75">
      <c r="A343" s="151"/>
      <c r="B343" s="347"/>
      <c r="C343" s="108"/>
      <c r="D343" s="108"/>
      <c r="E343" s="349"/>
    </row>
    <row r="344" spans="1:5" ht="15.75">
      <c r="A344" s="151"/>
      <c r="B344" s="347"/>
      <c r="C344" s="108"/>
      <c r="D344" s="108"/>
      <c r="E344" s="349"/>
    </row>
    <row r="345" spans="1:5" ht="15.75">
      <c r="A345" s="151"/>
      <c r="B345" s="347"/>
      <c r="C345" s="108"/>
      <c r="D345" s="108"/>
      <c r="E345" s="349"/>
    </row>
    <row r="346" spans="1:5" ht="15.75">
      <c r="A346" s="151"/>
      <c r="B346" s="347"/>
      <c r="C346" s="108"/>
      <c r="D346" s="108"/>
      <c r="E346" s="349"/>
    </row>
    <row r="347" spans="1:5" ht="15.75">
      <c r="A347" s="151"/>
      <c r="B347" s="347"/>
      <c r="C347" s="108"/>
      <c r="D347" s="108"/>
      <c r="E347" s="349"/>
    </row>
    <row r="348" spans="1:5" ht="15.75">
      <c r="A348" s="151"/>
      <c r="B348" s="347"/>
      <c r="C348" s="108"/>
      <c r="D348" s="108"/>
      <c r="E348" s="349"/>
    </row>
    <row r="349" spans="1:5" ht="15.75">
      <c r="A349" s="151"/>
      <c r="B349" s="347"/>
      <c r="C349" s="108"/>
      <c r="D349" s="108"/>
      <c r="E349" s="349"/>
    </row>
    <row r="350" spans="1:5" ht="15.75">
      <c r="A350" s="151"/>
      <c r="B350" s="347"/>
      <c r="C350" s="108"/>
      <c r="D350" s="108"/>
      <c r="E350" s="349"/>
    </row>
    <row r="351" spans="1:5" ht="15.75">
      <c r="A351" s="151"/>
      <c r="B351" s="347"/>
      <c r="C351" s="108"/>
      <c r="D351" s="108"/>
      <c r="E351" s="349"/>
    </row>
    <row r="352" spans="1:5" ht="15.75">
      <c r="A352" s="151"/>
      <c r="B352" s="347"/>
      <c r="C352" s="108"/>
      <c r="D352" s="108"/>
      <c r="E352" s="349"/>
    </row>
    <row r="353" spans="1:5" ht="15.75">
      <c r="A353" s="151"/>
      <c r="B353" s="347"/>
      <c r="C353" s="108"/>
      <c r="D353" s="108"/>
      <c r="E353" s="349"/>
    </row>
    <row r="354" spans="1:5" ht="15.75">
      <c r="A354" s="151"/>
      <c r="B354" s="347"/>
      <c r="C354" s="108"/>
      <c r="D354" s="108"/>
      <c r="E354" s="349"/>
    </row>
    <row r="355" spans="1:5" ht="15.75">
      <c r="A355" s="151"/>
      <c r="B355" s="347"/>
      <c r="C355" s="108"/>
      <c r="D355" s="108"/>
      <c r="E355" s="349"/>
    </row>
    <row r="356" spans="1:5" ht="15.75">
      <c r="A356" s="151"/>
      <c r="B356" s="347"/>
      <c r="C356" s="108"/>
      <c r="D356" s="108"/>
      <c r="E356" s="349"/>
    </row>
    <row r="357" spans="1:5" ht="15.75">
      <c r="A357" s="151"/>
      <c r="B357" s="347"/>
      <c r="C357" s="108"/>
      <c r="D357" s="108"/>
      <c r="E357" s="349"/>
    </row>
    <row r="358" spans="1:5" ht="15.75">
      <c r="A358" s="151"/>
      <c r="B358" s="347"/>
      <c r="C358" s="108"/>
      <c r="D358" s="108"/>
      <c r="E358" s="349"/>
    </row>
    <row r="359" spans="1:5" ht="15.75">
      <c r="A359" s="151"/>
      <c r="B359" s="347"/>
      <c r="C359" s="108"/>
      <c r="D359" s="108"/>
      <c r="E359" s="349"/>
    </row>
    <row r="360" spans="1:5" ht="15.75">
      <c r="A360" s="151"/>
      <c r="B360" s="347"/>
      <c r="C360" s="108"/>
      <c r="D360" s="108"/>
      <c r="E360" s="349"/>
    </row>
    <row r="361" spans="1:5" ht="15.75">
      <c r="A361" s="151"/>
      <c r="B361" s="347"/>
      <c r="C361" s="108"/>
      <c r="D361" s="108"/>
      <c r="E361" s="349"/>
    </row>
    <row r="362" spans="1:5" ht="15.75">
      <c r="A362" s="151"/>
      <c r="B362" s="347"/>
      <c r="C362" s="108"/>
      <c r="D362" s="108"/>
      <c r="E362" s="349"/>
    </row>
    <row r="363" spans="1:5" ht="15.75">
      <c r="A363" s="151"/>
      <c r="B363" s="347"/>
      <c r="C363" s="108"/>
      <c r="D363" s="108"/>
      <c r="E363" s="349"/>
    </row>
    <row r="364" spans="1:5" ht="15.75">
      <c r="A364" s="151"/>
      <c r="B364" s="347"/>
      <c r="C364" s="108"/>
      <c r="D364" s="108"/>
      <c r="E364" s="349"/>
    </row>
    <row r="365" spans="1:5" ht="15.75">
      <c r="A365" s="151"/>
      <c r="B365" s="347"/>
      <c r="C365" s="108"/>
      <c r="D365" s="108"/>
      <c r="E365" s="349"/>
    </row>
    <row r="366" spans="1:5" ht="15.75">
      <c r="A366" s="151"/>
      <c r="B366" s="347"/>
      <c r="C366" s="108"/>
      <c r="D366" s="108"/>
      <c r="E366" s="349"/>
    </row>
    <row r="367" spans="1:5" ht="15.75">
      <c r="A367" s="151"/>
      <c r="B367" s="347"/>
      <c r="C367" s="108"/>
      <c r="D367" s="108"/>
      <c r="E367" s="349"/>
    </row>
    <row r="368" spans="1:5" ht="15.75">
      <c r="A368" s="151"/>
      <c r="B368" s="347"/>
      <c r="C368" s="108"/>
      <c r="D368" s="108"/>
      <c r="E368" s="349"/>
    </row>
    <row r="369" spans="1:5" ht="15.75">
      <c r="A369" s="151"/>
      <c r="B369" s="347"/>
      <c r="C369" s="108"/>
      <c r="D369" s="108"/>
      <c r="E369" s="349"/>
    </row>
    <row r="370" spans="1:5" ht="15.75">
      <c r="A370" s="151"/>
      <c r="B370" s="347"/>
      <c r="C370" s="108"/>
      <c r="D370" s="108"/>
      <c r="E370" s="349"/>
    </row>
    <row r="371" spans="1:5" ht="15.75">
      <c r="A371" s="151"/>
      <c r="B371" s="347"/>
      <c r="C371" s="108"/>
      <c r="D371" s="108"/>
      <c r="E371" s="349"/>
    </row>
    <row r="372" spans="1:5" ht="15.75">
      <c r="A372" s="151"/>
      <c r="B372" s="347"/>
      <c r="C372" s="108"/>
      <c r="D372" s="108"/>
      <c r="E372" s="349"/>
    </row>
    <row r="373" spans="1:5" ht="15.75">
      <c r="A373" s="151"/>
      <c r="B373" s="347"/>
      <c r="C373" s="108"/>
      <c r="D373" s="108"/>
      <c r="E373" s="349"/>
    </row>
    <row r="374" spans="1:5" ht="15.75">
      <c r="A374" s="151"/>
      <c r="B374" s="347"/>
      <c r="C374" s="108"/>
      <c r="D374" s="108"/>
      <c r="E374" s="349"/>
    </row>
    <row r="375" spans="1:5" ht="15.75">
      <c r="A375" s="151"/>
      <c r="B375" s="347"/>
      <c r="C375" s="108"/>
      <c r="D375" s="108"/>
      <c r="E375" s="349"/>
    </row>
    <row r="376" spans="1:5" ht="15.75">
      <c r="A376" s="151"/>
      <c r="B376" s="347"/>
      <c r="C376" s="108"/>
      <c r="D376" s="108"/>
      <c r="E376" s="349"/>
    </row>
    <row r="377" spans="1:5" ht="15.75">
      <c r="A377" s="151"/>
      <c r="B377" s="347"/>
      <c r="C377" s="108"/>
      <c r="D377" s="108"/>
      <c r="E377" s="349"/>
    </row>
    <row r="378" spans="1:5" ht="15.75">
      <c r="A378" s="151"/>
      <c r="B378" s="347"/>
      <c r="C378" s="108"/>
      <c r="D378" s="108"/>
      <c r="E378" s="349"/>
    </row>
    <row r="379" spans="1:5" ht="15.75">
      <c r="A379" s="151"/>
      <c r="B379" s="347"/>
      <c r="C379" s="108"/>
      <c r="D379" s="108"/>
      <c r="E379" s="349"/>
    </row>
    <row r="380" spans="1:5" ht="15.75">
      <c r="A380" s="151"/>
      <c r="B380" s="347"/>
      <c r="C380" s="108"/>
      <c r="D380" s="108"/>
      <c r="E380" s="349"/>
    </row>
    <row r="381" spans="1:5" ht="15.75">
      <c r="A381" s="151"/>
      <c r="B381" s="347"/>
      <c r="C381" s="108"/>
      <c r="D381" s="108"/>
      <c r="E381" s="349"/>
    </row>
    <row r="382" spans="1:5" ht="15.75">
      <c r="A382" s="151"/>
      <c r="B382" s="347"/>
      <c r="C382" s="108"/>
      <c r="D382" s="108"/>
      <c r="E382" s="349"/>
    </row>
    <row r="383" spans="1:5" ht="15.75">
      <c r="A383" s="151"/>
      <c r="B383" s="347"/>
      <c r="C383" s="108"/>
      <c r="D383" s="108"/>
      <c r="E383" s="349"/>
    </row>
    <row r="384" spans="1:5" ht="15.75">
      <c r="A384" s="151"/>
      <c r="B384" s="347"/>
      <c r="C384" s="108"/>
      <c r="D384" s="108"/>
      <c r="E384" s="349"/>
    </row>
    <row r="385" spans="1:5" ht="15.75">
      <c r="A385" s="151"/>
      <c r="B385" s="347"/>
      <c r="C385" s="108"/>
      <c r="D385" s="108"/>
      <c r="E385" s="349"/>
    </row>
    <row r="386" spans="1:5" ht="15.75">
      <c r="A386" s="151"/>
      <c r="B386" s="347"/>
      <c r="C386" s="108"/>
      <c r="D386" s="108"/>
      <c r="E386" s="349"/>
    </row>
    <row r="387" spans="1:5" ht="15.75">
      <c r="A387" s="151"/>
      <c r="B387" s="347"/>
      <c r="C387" s="108"/>
      <c r="D387" s="108"/>
      <c r="E387" s="349"/>
    </row>
    <row r="388" spans="1:5" ht="15.75">
      <c r="A388" s="151"/>
      <c r="B388" s="347"/>
      <c r="C388" s="108"/>
      <c r="D388" s="108"/>
      <c r="E388" s="349"/>
    </row>
    <row r="389" spans="1:5" ht="15.75">
      <c r="A389" s="151"/>
      <c r="B389" s="347"/>
      <c r="C389" s="108"/>
      <c r="D389" s="108"/>
      <c r="E389" s="349"/>
    </row>
    <row r="390" spans="1:5" ht="15.75">
      <c r="A390" s="151"/>
      <c r="B390" s="347"/>
      <c r="C390" s="108"/>
      <c r="D390" s="108"/>
      <c r="E390" s="349"/>
    </row>
    <row r="391" spans="1:5" ht="15.75">
      <c r="A391" s="151"/>
      <c r="B391" s="347"/>
      <c r="C391" s="108"/>
      <c r="D391" s="108"/>
      <c r="E391" s="349"/>
    </row>
    <row r="392" spans="1:5" ht="15.75">
      <c r="A392" s="151"/>
      <c r="B392" s="347"/>
      <c r="C392" s="108"/>
      <c r="D392" s="108"/>
      <c r="E392" s="349"/>
    </row>
    <row r="393" spans="1:5" ht="15.75">
      <c r="A393" s="151"/>
      <c r="B393" s="347"/>
      <c r="C393" s="108"/>
      <c r="D393" s="108"/>
      <c r="E393" s="349"/>
    </row>
    <row r="394" spans="1:5" ht="15.75">
      <c r="A394" s="151"/>
      <c r="B394" s="347"/>
      <c r="C394" s="108"/>
      <c r="D394" s="108"/>
      <c r="E394" s="349"/>
    </row>
    <row r="395" spans="1:5" ht="15.75">
      <c r="A395" s="151"/>
      <c r="B395" s="347"/>
      <c r="C395" s="108"/>
      <c r="D395" s="108"/>
      <c r="E395" s="349"/>
    </row>
    <row r="396" spans="1:5" ht="15.75">
      <c r="A396" s="151"/>
      <c r="B396" s="347"/>
      <c r="C396" s="108"/>
      <c r="D396" s="108"/>
      <c r="E396" s="349"/>
    </row>
    <row r="397" spans="1:5" ht="15.75">
      <c r="A397" s="151"/>
      <c r="B397" s="347"/>
      <c r="C397" s="108"/>
      <c r="D397" s="108"/>
      <c r="E397" s="349"/>
    </row>
    <row r="398" spans="1:5" ht="15.75">
      <c r="A398" s="151"/>
      <c r="B398" s="347"/>
      <c r="C398" s="108"/>
      <c r="D398" s="108"/>
      <c r="E398" s="349"/>
    </row>
    <row r="399" spans="1:5" ht="15.75">
      <c r="A399" s="151"/>
      <c r="B399" s="347"/>
      <c r="C399" s="108"/>
      <c r="D399" s="108"/>
      <c r="E399" s="349"/>
    </row>
    <row r="400" spans="1:5" ht="15.75">
      <c r="A400" s="151"/>
      <c r="B400" s="347"/>
      <c r="C400" s="108"/>
      <c r="D400" s="108"/>
      <c r="E400" s="349"/>
    </row>
    <row r="401" spans="1:5" ht="15.75">
      <c r="A401" s="151"/>
      <c r="B401" s="347"/>
      <c r="C401" s="108"/>
      <c r="D401" s="108"/>
      <c r="E401" s="349"/>
    </row>
    <row r="402" spans="1:5" ht="15.75">
      <c r="A402" s="151"/>
      <c r="B402" s="347"/>
      <c r="C402" s="108"/>
      <c r="D402" s="108"/>
      <c r="E402" s="349"/>
    </row>
    <row r="403" spans="1:5" ht="15.75">
      <c r="A403" s="151"/>
      <c r="B403" s="347"/>
      <c r="C403" s="108"/>
      <c r="D403" s="108"/>
      <c r="E403" s="349"/>
    </row>
    <row r="404" spans="1:5" ht="15.75">
      <c r="A404" s="151"/>
      <c r="B404" s="347"/>
      <c r="C404" s="108"/>
      <c r="D404" s="108"/>
      <c r="E404" s="349"/>
    </row>
    <row r="405" spans="1:5" ht="15.75">
      <c r="A405" s="151"/>
      <c r="B405" s="347"/>
      <c r="C405" s="108"/>
      <c r="D405" s="108"/>
      <c r="E405" s="349"/>
    </row>
    <row r="406" spans="1:5" ht="15.75">
      <c r="A406" s="151"/>
      <c r="B406" s="347"/>
      <c r="C406" s="108"/>
      <c r="D406" s="108"/>
      <c r="E406" s="349"/>
    </row>
    <row r="407" spans="1:5" ht="15.75">
      <c r="A407" s="151"/>
      <c r="B407" s="347"/>
      <c r="C407" s="108"/>
      <c r="D407" s="108"/>
      <c r="E407" s="349"/>
    </row>
    <row r="408" spans="1:5" ht="15.75">
      <c r="A408" s="151"/>
      <c r="B408" s="347"/>
      <c r="C408" s="108"/>
      <c r="D408" s="108"/>
      <c r="E408" s="349"/>
    </row>
    <row r="409" spans="1:5" ht="15.75">
      <c r="A409" s="151"/>
      <c r="B409" s="347"/>
      <c r="C409" s="108"/>
      <c r="D409" s="108"/>
      <c r="E409" s="349"/>
    </row>
    <row r="410" spans="1:5" ht="15.75">
      <c r="A410" s="151"/>
      <c r="B410" s="347"/>
      <c r="C410" s="108"/>
      <c r="D410" s="108"/>
      <c r="E410" s="349"/>
    </row>
    <row r="411" spans="1:5" ht="15.75">
      <c r="A411" s="151"/>
      <c r="B411" s="347"/>
      <c r="C411" s="108"/>
      <c r="D411" s="108"/>
      <c r="E411" s="349"/>
    </row>
    <row r="412" spans="1:5" ht="15.75">
      <c r="A412" s="151"/>
      <c r="B412" s="347"/>
      <c r="C412" s="108"/>
      <c r="D412" s="108"/>
      <c r="E412" s="349"/>
    </row>
    <row r="413" spans="1:5" ht="15.75">
      <c r="A413" s="151"/>
      <c r="B413" s="347"/>
      <c r="C413" s="108"/>
      <c r="D413" s="108"/>
      <c r="E413" s="349"/>
    </row>
    <row r="414" spans="1:5" ht="15.75">
      <c r="A414" s="151"/>
      <c r="B414" s="347"/>
      <c r="C414" s="108"/>
      <c r="D414" s="108"/>
      <c r="E414" s="349"/>
    </row>
    <row r="415" spans="1:5" ht="15.75">
      <c r="A415" s="151"/>
      <c r="B415" s="347"/>
      <c r="C415" s="108"/>
      <c r="D415" s="108"/>
      <c r="E415" s="349"/>
    </row>
    <row r="416" spans="1:5" ht="15.75">
      <c r="A416" s="151"/>
      <c r="B416" s="347"/>
      <c r="C416" s="108"/>
      <c r="D416" s="108"/>
      <c r="E416" s="349"/>
    </row>
    <row r="417" spans="1:5" ht="15.75">
      <c r="A417" s="151"/>
      <c r="B417" s="347"/>
      <c r="C417" s="108"/>
      <c r="D417" s="108"/>
      <c r="E417" s="349"/>
    </row>
    <row r="418" spans="1:5" ht="15.75">
      <c r="A418" s="151"/>
      <c r="B418" s="347"/>
      <c r="C418" s="108"/>
      <c r="D418" s="108"/>
      <c r="E418" s="349"/>
    </row>
    <row r="419" spans="1:5" ht="15.75">
      <c r="A419" s="151"/>
      <c r="B419" s="347"/>
      <c r="C419" s="108"/>
      <c r="D419" s="108"/>
      <c r="E419" s="349"/>
    </row>
    <row r="420" spans="1:5" ht="15.75">
      <c r="A420" s="151"/>
      <c r="B420" s="347"/>
      <c r="C420" s="108"/>
      <c r="D420" s="108"/>
      <c r="E420" s="349"/>
    </row>
    <row r="421" spans="1:5" ht="15.75">
      <c r="A421" s="151"/>
      <c r="B421" s="347"/>
      <c r="C421" s="108"/>
      <c r="D421" s="108"/>
      <c r="E421" s="349"/>
    </row>
    <row r="422" spans="1:5" ht="15.75">
      <c r="A422" s="151"/>
      <c r="B422" s="347"/>
      <c r="C422" s="108"/>
      <c r="D422" s="108"/>
      <c r="E422" s="349"/>
    </row>
    <row r="423" spans="1:5" ht="15.75">
      <c r="A423" s="151"/>
      <c r="B423" s="347"/>
      <c r="C423" s="108"/>
      <c r="D423" s="108"/>
      <c r="E423" s="349"/>
    </row>
    <row r="424" spans="1:5" ht="15.75">
      <c r="A424" s="151"/>
      <c r="B424" s="347"/>
      <c r="C424" s="108"/>
      <c r="D424" s="108"/>
      <c r="E424" s="349"/>
    </row>
    <row r="425" spans="1:5" ht="15.75">
      <c r="A425" s="151"/>
      <c r="B425" s="347"/>
      <c r="C425" s="108"/>
      <c r="D425" s="108"/>
      <c r="E425" s="349"/>
    </row>
    <row r="426" spans="1:5" ht="15.75">
      <c r="A426" s="151"/>
      <c r="B426" s="347"/>
      <c r="C426" s="108"/>
      <c r="D426" s="108"/>
      <c r="E426" s="349"/>
    </row>
    <row r="427" spans="1:5" ht="15.75">
      <c r="A427" s="151"/>
      <c r="B427" s="347"/>
      <c r="C427" s="108"/>
      <c r="D427" s="108"/>
      <c r="E427" s="349"/>
    </row>
    <row r="428" spans="1:5" ht="15.75">
      <c r="A428" s="151"/>
      <c r="B428" s="347"/>
      <c r="C428" s="108"/>
      <c r="D428" s="108"/>
      <c r="E428" s="349"/>
    </row>
    <row r="429" spans="1:5" ht="15.75">
      <c r="A429" s="151"/>
      <c r="B429" s="347"/>
      <c r="C429" s="108"/>
      <c r="D429" s="108"/>
      <c r="E429" s="349"/>
    </row>
    <row r="430" spans="1:5" ht="15.75">
      <c r="A430" s="151"/>
      <c r="B430" s="347"/>
      <c r="C430" s="108"/>
      <c r="D430" s="108"/>
      <c r="E430" s="349"/>
    </row>
    <row r="431" spans="1:5" ht="15.75">
      <c r="A431" s="151"/>
      <c r="B431" s="347"/>
      <c r="C431" s="108"/>
      <c r="D431" s="108"/>
      <c r="E431" s="349"/>
    </row>
    <row r="432" spans="1:5" ht="15.75">
      <c r="A432" s="151"/>
      <c r="B432" s="347"/>
      <c r="C432" s="108"/>
      <c r="D432" s="108"/>
      <c r="E432" s="349"/>
    </row>
    <row r="433" spans="1:5" ht="15.75">
      <c r="A433" s="151"/>
      <c r="B433" s="347"/>
      <c r="C433" s="108"/>
      <c r="D433" s="108"/>
      <c r="E433" s="349"/>
    </row>
    <row r="434" spans="1:5" ht="15.75">
      <c r="A434" s="151"/>
      <c r="B434" s="347"/>
      <c r="C434" s="108"/>
      <c r="D434" s="108"/>
      <c r="E434" s="349"/>
    </row>
    <row r="435" spans="1:5" ht="15.75">
      <c r="A435" s="151"/>
      <c r="B435" s="347"/>
      <c r="C435" s="108"/>
      <c r="D435" s="108"/>
      <c r="E435" s="349"/>
    </row>
    <row r="436" spans="1:5" ht="15.75">
      <c r="A436" s="151"/>
      <c r="B436" s="347"/>
      <c r="C436" s="108"/>
      <c r="D436" s="108"/>
      <c r="E436" s="349"/>
    </row>
    <row r="437" spans="1:5" ht="15.75">
      <c r="A437" s="151"/>
      <c r="B437" s="347"/>
      <c r="C437" s="108"/>
      <c r="D437" s="108"/>
      <c r="E437" s="349"/>
    </row>
    <row r="438" spans="1:5" ht="15.75">
      <c r="A438" s="151"/>
      <c r="B438" s="347"/>
      <c r="C438" s="108"/>
      <c r="D438" s="108"/>
      <c r="E438" s="349"/>
    </row>
    <row r="439" spans="1:5" ht="15.75">
      <c r="A439" s="151"/>
      <c r="B439" s="347"/>
      <c r="C439" s="108"/>
      <c r="D439" s="108"/>
      <c r="E439" s="349"/>
    </row>
    <row r="440" spans="1:5" ht="15.75">
      <c r="A440" s="151"/>
      <c r="B440" s="347"/>
      <c r="C440" s="108"/>
      <c r="D440" s="108"/>
      <c r="E440" s="349"/>
    </row>
    <row r="441" spans="1:5" ht="15.75">
      <c r="A441" s="151"/>
      <c r="B441" s="347"/>
      <c r="C441" s="108"/>
      <c r="D441" s="108"/>
      <c r="E441" s="349"/>
    </row>
    <row r="442" spans="1:5" ht="15.75">
      <c r="A442" s="151"/>
      <c r="B442" s="347"/>
      <c r="C442" s="108"/>
      <c r="D442" s="108"/>
      <c r="E442" s="349"/>
    </row>
    <row r="443" spans="1:5" ht="15.75">
      <c r="A443" s="151"/>
      <c r="B443" s="347"/>
      <c r="C443" s="108"/>
      <c r="D443" s="108"/>
      <c r="E443" s="349"/>
    </row>
    <row r="444" spans="1:5" ht="15.75">
      <c r="A444" s="151"/>
      <c r="B444" s="347"/>
      <c r="C444" s="108"/>
      <c r="D444" s="108"/>
      <c r="E444" s="349"/>
    </row>
    <row r="445" spans="1:5" ht="15.75">
      <c r="A445" s="151"/>
      <c r="B445" s="347"/>
      <c r="C445" s="108"/>
      <c r="D445" s="108"/>
      <c r="E445" s="349"/>
    </row>
    <row r="446" spans="1:5" ht="15.75">
      <c r="A446" s="151"/>
      <c r="B446" s="347"/>
      <c r="C446" s="108"/>
      <c r="D446" s="108"/>
      <c r="E446" s="349"/>
    </row>
    <row r="447" spans="1:5" ht="15.75">
      <c r="A447" s="151"/>
      <c r="B447" s="347"/>
      <c r="C447" s="108"/>
      <c r="D447" s="108"/>
      <c r="E447" s="349"/>
    </row>
    <row r="448" spans="1:5" ht="15.75">
      <c r="A448" s="151"/>
      <c r="B448" s="347"/>
      <c r="C448" s="108"/>
      <c r="D448" s="108"/>
      <c r="E448" s="349"/>
    </row>
    <row r="449" spans="1:5" ht="15.75">
      <c r="A449" s="151"/>
      <c r="B449" s="347"/>
      <c r="C449" s="108"/>
      <c r="D449" s="108"/>
      <c r="E449" s="349"/>
    </row>
    <row r="450" spans="1:5" ht="15.75">
      <c r="A450" s="151"/>
      <c r="B450" s="347"/>
      <c r="C450" s="108"/>
      <c r="D450" s="108"/>
      <c r="E450" s="349"/>
    </row>
    <row r="451" spans="1:5" ht="15.75">
      <c r="A451" s="151"/>
      <c r="B451" s="347"/>
      <c r="C451" s="108"/>
      <c r="D451" s="108"/>
      <c r="E451" s="349"/>
    </row>
    <row r="452" spans="1:5" ht="15.75">
      <c r="A452" s="151"/>
      <c r="B452" s="347"/>
      <c r="C452" s="108"/>
      <c r="D452" s="108"/>
      <c r="E452" s="349"/>
    </row>
    <row r="453" spans="1:5" ht="15.75">
      <c r="A453" s="151"/>
      <c r="B453" s="347"/>
      <c r="C453" s="108"/>
      <c r="D453" s="108"/>
      <c r="E453" s="349"/>
    </row>
    <row r="454" spans="1:5" ht="15.75">
      <c r="A454" s="151"/>
      <c r="B454" s="347"/>
      <c r="C454" s="108"/>
      <c r="D454" s="108"/>
      <c r="E454" s="349"/>
    </row>
    <row r="455" spans="1:5" ht="15.75">
      <c r="A455" s="151"/>
      <c r="B455" s="347"/>
      <c r="C455" s="108"/>
      <c r="D455" s="108"/>
      <c r="E455" s="349"/>
    </row>
    <row r="456" spans="1:5" ht="15.75">
      <c r="A456" s="151"/>
      <c r="B456" s="347"/>
      <c r="C456" s="108"/>
      <c r="D456" s="108"/>
      <c r="E456" s="349"/>
    </row>
    <row r="457" spans="1:5" ht="15.75">
      <c r="A457" s="151"/>
      <c r="B457" s="347"/>
      <c r="C457" s="108"/>
      <c r="D457" s="108"/>
      <c r="E457" s="349"/>
    </row>
    <row r="458" spans="1:5" ht="15.75">
      <c r="A458" s="151"/>
      <c r="B458" s="347"/>
      <c r="C458" s="108"/>
      <c r="D458" s="108"/>
      <c r="E458" s="349"/>
    </row>
    <row r="459" spans="1:5" ht="15.75">
      <c r="A459" s="151"/>
      <c r="B459" s="347"/>
      <c r="C459" s="108"/>
      <c r="D459" s="108"/>
      <c r="E459" s="349"/>
    </row>
    <row r="460" spans="1:5" ht="15.75">
      <c r="A460" s="151"/>
      <c r="B460" s="347"/>
      <c r="C460" s="108"/>
      <c r="D460" s="108"/>
      <c r="E460" s="349"/>
    </row>
    <row r="461" spans="1:5" ht="15.75">
      <c r="A461" s="151"/>
      <c r="B461" s="347"/>
      <c r="C461" s="108"/>
      <c r="D461" s="108"/>
      <c r="E461" s="349"/>
    </row>
    <row r="462" spans="1:5" ht="15.75">
      <c r="A462" s="151"/>
      <c r="B462" s="347"/>
      <c r="C462" s="108"/>
      <c r="D462" s="108"/>
      <c r="E462" s="349"/>
    </row>
    <row r="463" spans="1:5" ht="15.75">
      <c r="A463" s="151"/>
      <c r="B463" s="347"/>
      <c r="C463" s="108"/>
      <c r="D463" s="108"/>
      <c r="E463" s="349"/>
    </row>
    <row r="464" spans="1:5" ht="15.75">
      <c r="A464" s="151"/>
      <c r="B464" s="347"/>
      <c r="C464" s="108"/>
      <c r="D464" s="108"/>
      <c r="E464" s="349"/>
    </row>
    <row r="465" spans="1:5" ht="15.75">
      <c r="A465" s="151"/>
      <c r="B465" s="347"/>
      <c r="C465" s="108"/>
      <c r="D465" s="108"/>
      <c r="E465" s="349"/>
    </row>
    <row r="466" spans="1:5" ht="15.75">
      <c r="A466" s="151"/>
      <c r="B466" s="347"/>
      <c r="C466" s="108"/>
      <c r="D466" s="108"/>
      <c r="E466" s="349"/>
    </row>
    <row r="467" spans="1:5" ht="15.75">
      <c r="A467" s="151"/>
      <c r="B467" s="347"/>
      <c r="C467" s="108"/>
      <c r="D467" s="108"/>
      <c r="E467" s="349"/>
    </row>
    <row r="468" spans="1:5" ht="15.75">
      <c r="A468" s="151"/>
      <c r="B468" s="347"/>
      <c r="C468" s="108"/>
      <c r="D468" s="108"/>
      <c r="E468" s="349"/>
    </row>
    <row r="469" spans="1:5" ht="15.75">
      <c r="A469" s="151"/>
      <c r="B469" s="347"/>
      <c r="C469" s="108"/>
      <c r="D469" s="108"/>
      <c r="E469" s="349"/>
    </row>
    <row r="470" spans="1:5" ht="15.75">
      <c r="A470" s="151"/>
      <c r="B470" s="347"/>
      <c r="C470" s="108"/>
      <c r="D470" s="108"/>
      <c r="E470" s="349"/>
    </row>
    <row r="471" spans="1:5" ht="15.75">
      <c r="A471" s="151"/>
      <c r="B471" s="347"/>
      <c r="C471" s="108"/>
      <c r="D471" s="108"/>
      <c r="E471" s="349"/>
    </row>
    <row r="472" spans="1:5" ht="15.75">
      <c r="A472" s="151"/>
      <c r="B472" s="347"/>
      <c r="C472" s="108"/>
      <c r="D472" s="108"/>
      <c r="E472" s="349"/>
    </row>
    <row r="473" spans="1:5" ht="15.75">
      <c r="A473" s="151"/>
      <c r="B473" s="347"/>
      <c r="C473" s="108"/>
      <c r="D473" s="108"/>
      <c r="E473" s="349"/>
    </row>
    <row r="474" spans="1:5" ht="15.75">
      <c r="A474" s="151"/>
      <c r="B474" s="347"/>
      <c r="C474" s="108"/>
      <c r="D474" s="108"/>
      <c r="E474" s="349"/>
    </row>
    <row r="475" spans="1:5" ht="15.75">
      <c r="A475" s="151"/>
      <c r="B475" s="347"/>
      <c r="C475" s="108"/>
      <c r="D475" s="108"/>
      <c r="E475" s="349"/>
    </row>
    <row r="476" spans="1:5" ht="15.75">
      <c r="A476" s="151"/>
      <c r="B476" s="347"/>
      <c r="C476" s="108"/>
      <c r="D476" s="108"/>
      <c r="E476" s="349"/>
    </row>
    <row r="477" spans="1:5" ht="15.75">
      <c r="A477" s="151"/>
      <c r="B477" s="347"/>
      <c r="C477" s="108"/>
      <c r="D477" s="108"/>
      <c r="E477" s="349"/>
    </row>
    <row r="478" spans="1:5" ht="15.75">
      <c r="A478" s="151"/>
      <c r="B478" s="347"/>
      <c r="C478" s="108"/>
      <c r="D478" s="108"/>
      <c r="E478" s="349"/>
    </row>
    <row r="479" spans="1:5" ht="15.75">
      <c r="A479" s="151"/>
      <c r="B479" s="347"/>
      <c r="C479" s="108"/>
      <c r="D479" s="108"/>
      <c r="E479" s="349"/>
    </row>
    <row r="480" spans="1:5" ht="15.75">
      <c r="A480" s="151"/>
      <c r="B480" s="347"/>
      <c r="C480" s="108"/>
      <c r="D480" s="108"/>
      <c r="E480" s="349"/>
    </row>
    <row r="481" spans="1:5" ht="15.75">
      <c r="A481" s="151"/>
      <c r="B481" s="347"/>
      <c r="C481" s="108"/>
      <c r="D481" s="108"/>
      <c r="E481" s="349"/>
    </row>
    <row r="482" spans="1:5" ht="15.75">
      <c r="A482" s="151"/>
      <c r="B482" s="347"/>
      <c r="C482" s="108"/>
      <c r="D482" s="108"/>
      <c r="E482" s="349"/>
    </row>
    <row r="483" spans="1:5" ht="15.75">
      <c r="A483" s="151"/>
      <c r="B483" s="347"/>
      <c r="C483" s="108"/>
      <c r="D483" s="108"/>
      <c r="E483" s="349"/>
    </row>
    <row r="484" spans="1:5" ht="15.75">
      <c r="A484" s="151"/>
      <c r="B484" s="347"/>
      <c r="C484" s="108"/>
      <c r="D484" s="108"/>
      <c r="E484" s="349"/>
    </row>
    <row r="485" spans="1:5" ht="15.75">
      <c r="A485" s="151"/>
      <c r="B485" s="347"/>
      <c r="C485" s="108"/>
      <c r="D485" s="108"/>
      <c r="E485" s="349"/>
    </row>
    <row r="486" spans="1:5" ht="15.75">
      <c r="A486" s="151"/>
      <c r="B486" s="347"/>
      <c r="C486" s="108"/>
      <c r="D486" s="108"/>
      <c r="E486" s="349"/>
    </row>
    <row r="487" spans="1:5" ht="15.75">
      <c r="A487" s="151"/>
      <c r="B487" s="347"/>
      <c r="C487" s="108"/>
      <c r="D487" s="108"/>
      <c r="E487" s="349"/>
    </row>
    <row r="488" spans="1:5" ht="15.75">
      <c r="A488" s="151"/>
      <c r="B488" s="347"/>
      <c r="C488" s="108"/>
      <c r="D488" s="108"/>
      <c r="E488" s="349"/>
    </row>
    <row r="489" spans="1:5" ht="15.75">
      <c r="A489" s="151"/>
      <c r="B489" s="347"/>
      <c r="C489" s="108"/>
      <c r="D489" s="108"/>
      <c r="E489" s="349"/>
    </row>
    <row r="490" spans="1:5" ht="15.75">
      <c r="A490" s="151"/>
      <c r="B490" s="347"/>
      <c r="C490" s="108"/>
      <c r="D490" s="108"/>
      <c r="E490" s="349"/>
    </row>
    <row r="491" spans="1:5" ht="15.75">
      <c r="A491" s="151"/>
      <c r="B491" s="347"/>
      <c r="C491" s="108"/>
      <c r="D491" s="108"/>
      <c r="E491" s="349"/>
    </row>
    <row r="492" spans="1:5" ht="15.75">
      <c r="A492" s="151"/>
      <c r="B492" s="347"/>
      <c r="C492" s="108"/>
      <c r="D492" s="108"/>
      <c r="E492" s="349"/>
    </row>
    <row r="493" spans="1:5" ht="15.75">
      <c r="A493" s="151"/>
      <c r="B493" s="347"/>
      <c r="C493" s="108"/>
      <c r="D493" s="108"/>
      <c r="E493" s="349"/>
    </row>
    <row r="494" spans="1:5" ht="15.75">
      <c r="A494" s="151"/>
      <c r="B494" s="347"/>
      <c r="C494" s="108"/>
      <c r="D494" s="108"/>
      <c r="E494" s="349"/>
    </row>
    <row r="495" spans="1:5" ht="15.75">
      <c r="A495" s="151"/>
      <c r="B495" s="347"/>
      <c r="C495" s="108"/>
      <c r="D495" s="108"/>
      <c r="E495" s="349"/>
    </row>
    <row r="496" spans="1:5" ht="15.75">
      <c r="A496" s="151"/>
      <c r="B496" s="347"/>
      <c r="C496" s="108"/>
      <c r="D496" s="108"/>
      <c r="E496" s="349"/>
    </row>
    <row r="497" spans="1:5" ht="15.75">
      <c r="A497" s="151"/>
      <c r="B497" s="347"/>
      <c r="C497" s="108"/>
      <c r="D497" s="108"/>
      <c r="E497" s="349"/>
    </row>
    <row r="498" spans="1:5" ht="15.75">
      <c r="A498" s="151"/>
      <c r="B498" s="347"/>
      <c r="C498" s="108"/>
      <c r="D498" s="108"/>
      <c r="E498" s="349"/>
    </row>
    <row r="499" spans="1:5" ht="15.75">
      <c r="A499" s="151"/>
      <c r="B499" s="347"/>
      <c r="C499" s="108"/>
      <c r="D499" s="108"/>
      <c r="E499" s="349"/>
    </row>
    <row r="500" spans="1:5" ht="15.75">
      <c r="A500" s="151"/>
      <c r="B500" s="347"/>
      <c r="C500" s="108"/>
      <c r="D500" s="108"/>
      <c r="E500" s="349"/>
    </row>
    <row r="501" spans="1:5" ht="15.75">
      <c r="A501" s="151"/>
      <c r="B501" s="347"/>
      <c r="C501" s="108"/>
      <c r="D501" s="108"/>
      <c r="E501" s="349"/>
    </row>
    <row r="502" spans="1:5" ht="15.75">
      <c r="A502" s="151"/>
      <c r="B502" s="347"/>
      <c r="C502" s="108"/>
      <c r="D502" s="108"/>
      <c r="E502" s="349"/>
    </row>
    <row r="503" spans="1:5" ht="15.75">
      <c r="A503" s="151"/>
      <c r="B503" s="347"/>
      <c r="C503" s="108"/>
      <c r="D503" s="108"/>
      <c r="E503" s="349"/>
    </row>
    <row r="504" spans="1:5" ht="15.75">
      <c r="A504" s="151"/>
      <c r="B504" s="347"/>
      <c r="C504" s="108"/>
      <c r="D504" s="108"/>
      <c r="E504" s="349"/>
    </row>
    <row r="505" spans="1:5" ht="15.75">
      <c r="A505" s="151"/>
      <c r="B505" s="347"/>
      <c r="C505" s="108"/>
      <c r="D505" s="108"/>
      <c r="E505" s="349"/>
    </row>
    <row r="506" spans="1:5" ht="15.75">
      <c r="A506" s="151"/>
      <c r="B506" s="347"/>
      <c r="C506" s="108"/>
      <c r="D506" s="108"/>
      <c r="E506" s="349"/>
    </row>
    <row r="507" spans="1:5" ht="15.75">
      <c r="A507" s="151"/>
      <c r="B507" s="347"/>
      <c r="C507" s="108"/>
      <c r="D507" s="108"/>
      <c r="E507" s="349"/>
    </row>
    <row r="508" spans="1:5" ht="15.75">
      <c r="A508" s="151"/>
      <c r="B508" s="347"/>
      <c r="C508" s="108"/>
      <c r="D508" s="108"/>
      <c r="E508" s="349"/>
    </row>
    <row r="509" spans="1:5" ht="15.75">
      <c r="A509" s="151"/>
      <c r="B509" s="347"/>
      <c r="C509" s="108"/>
      <c r="D509" s="108"/>
      <c r="E509" s="349"/>
    </row>
    <row r="510" spans="1:5" ht="15.75">
      <c r="A510" s="151"/>
      <c r="B510" s="347"/>
      <c r="C510" s="108"/>
      <c r="D510" s="108"/>
      <c r="E510" s="349"/>
    </row>
    <row r="511" spans="1:5" ht="15.75">
      <c r="A511" s="151"/>
      <c r="B511" s="347"/>
      <c r="C511" s="108"/>
      <c r="D511" s="108"/>
      <c r="E511" s="349"/>
    </row>
    <row r="512" spans="1:5" ht="15.75">
      <c r="A512" s="151"/>
      <c r="B512" s="347"/>
      <c r="C512" s="108"/>
      <c r="D512" s="108"/>
      <c r="E512" s="349"/>
    </row>
    <row r="513" spans="1:5" ht="15.75">
      <c r="A513" s="151"/>
      <c r="B513" s="347"/>
      <c r="C513" s="108"/>
      <c r="D513" s="108"/>
      <c r="E513" s="349"/>
    </row>
    <row r="514" spans="1:5" ht="15.75">
      <c r="A514" s="151"/>
      <c r="B514" s="347"/>
      <c r="C514" s="108"/>
      <c r="D514" s="108"/>
      <c r="E514" s="349"/>
    </row>
    <row r="515" spans="1:5" ht="15.75">
      <c r="A515" s="151"/>
      <c r="B515" s="347"/>
      <c r="C515" s="108"/>
      <c r="D515" s="108"/>
      <c r="E515" s="349"/>
    </row>
    <row r="516" spans="1:5" ht="15.75">
      <c r="A516" s="151"/>
      <c r="B516" s="347"/>
      <c r="C516" s="108"/>
      <c r="D516" s="108"/>
      <c r="E516" s="349"/>
    </row>
    <row r="517" spans="1:5" ht="15.75">
      <c r="A517" s="151"/>
      <c r="B517" s="347"/>
      <c r="C517" s="108"/>
      <c r="D517" s="108"/>
      <c r="E517" s="349"/>
    </row>
    <row r="518" spans="1:5" ht="15.75">
      <c r="A518" s="151"/>
      <c r="B518" s="347"/>
      <c r="C518" s="108"/>
      <c r="D518" s="108"/>
      <c r="E518" s="349"/>
    </row>
    <row r="519" spans="1:5" ht="15.75">
      <c r="A519" s="151"/>
      <c r="B519" s="347"/>
      <c r="C519" s="108"/>
      <c r="D519" s="108"/>
      <c r="E519" s="349"/>
    </row>
    <row r="520" spans="1:5" ht="15.75">
      <c r="A520" s="151"/>
      <c r="B520" s="347"/>
      <c r="C520" s="108"/>
      <c r="D520" s="108"/>
      <c r="E520" s="349"/>
    </row>
    <row r="521" spans="1:5" ht="15.75">
      <c r="A521" s="151"/>
      <c r="B521" s="347"/>
      <c r="C521" s="108"/>
      <c r="D521" s="108"/>
      <c r="E521" s="349"/>
    </row>
    <row r="522" spans="1:5" ht="15.75">
      <c r="A522" s="151"/>
      <c r="B522" s="347"/>
      <c r="C522" s="108"/>
      <c r="D522" s="108"/>
      <c r="E522" s="349"/>
    </row>
    <row r="523" spans="1:5" ht="15.75">
      <c r="A523" s="151"/>
      <c r="B523" s="347"/>
      <c r="C523" s="108"/>
      <c r="D523" s="108"/>
      <c r="E523" s="349"/>
    </row>
    <row r="524" spans="1:5" ht="15.75">
      <c r="A524" s="151"/>
      <c r="B524" s="347"/>
      <c r="C524" s="108"/>
      <c r="D524" s="108"/>
      <c r="E524" s="349"/>
    </row>
    <row r="525" spans="1:5" ht="15.75">
      <c r="A525" s="151"/>
      <c r="B525" s="347"/>
      <c r="C525" s="108"/>
      <c r="D525" s="108"/>
      <c r="E525" s="349"/>
    </row>
    <row r="526" spans="1:5" ht="15.75">
      <c r="A526" s="151"/>
      <c r="B526" s="347"/>
      <c r="C526" s="108"/>
      <c r="D526" s="108"/>
      <c r="E526" s="349"/>
    </row>
    <row r="527" spans="1:5" ht="15.75">
      <c r="A527" s="151"/>
      <c r="B527" s="347"/>
      <c r="C527" s="108"/>
      <c r="D527" s="108"/>
      <c r="E527" s="349"/>
    </row>
    <row r="528" spans="1:5" ht="15.75">
      <c r="A528" s="151"/>
      <c r="B528" s="347"/>
      <c r="C528" s="108"/>
      <c r="D528" s="108"/>
      <c r="E528" s="349"/>
    </row>
    <row r="529" spans="1:5" ht="15.75">
      <c r="A529" s="151"/>
      <c r="B529" s="347"/>
      <c r="C529" s="108"/>
      <c r="D529" s="108"/>
      <c r="E529" s="349"/>
    </row>
    <row r="530" spans="1:5" ht="15.75">
      <c r="A530" s="151"/>
      <c r="B530" s="347"/>
      <c r="C530" s="108"/>
      <c r="D530" s="108"/>
      <c r="E530" s="349"/>
    </row>
    <row r="531" spans="1:5" ht="15.75">
      <c r="A531" s="151"/>
      <c r="B531" s="347"/>
      <c r="C531" s="108"/>
      <c r="D531" s="108"/>
      <c r="E531" s="349"/>
    </row>
    <row r="532" spans="1:5" ht="15.75">
      <c r="A532" s="151"/>
      <c r="B532" s="347"/>
      <c r="C532" s="108"/>
      <c r="D532" s="108"/>
      <c r="E532" s="349"/>
    </row>
    <row r="533" spans="1:5" ht="15.75">
      <c r="A533" s="151"/>
      <c r="B533" s="347"/>
      <c r="C533" s="108"/>
      <c r="D533" s="108"/>
      <c r="E533" s="349"/>
    </row>
    <row r="534" spans="1:5" ht="15.75">
      <c r="A534" s="151"/>
      <c r="B534" s="347"/>
      <c r="C534" s="108"/>
      <c r="D534" s="108"/>
      <c r="E534" s="349"/>
    </row>
    <row r="535" spans="1:5" ht="15.75">
      <c r="A535" s="151"/>
      <c r="B535" s="347"/>
      <c r="C535" s="108"/>
      <c r="D535" s="108"/>
      <c r="E535" s="349"/>
    </row>
    <row r="536" spans="1:5" ht="15.75">
      <c r="A536" s="151"/>
      <c r="B536" s="347"/>
      <c r="C536" s="108"/>
      <c r="D536" s="108"/>
      <c r="E536" s="349"/>
    </row>
    <row r="537" spans="1:5" ht="15.75">
      <c r="A537" s="151"/>
      <c r="B537" s="347"/>
      <c r="C537" s="108"/>
      <c r="D537" s="108"/>
      <c r="E537" s="349"/>
    </row>
    <row r="538" spans="1:5" ht="15.75">
      <c r="A538" s="151"/>
      <c r="B538" s="347"/>
      <c r="C538" s="108"/>
      <c r="D538" s="108"/>
      <c r="E538" s="349"/>
    </row>
    <row r="539" spans="1:5" ht="15.75">
      <c r="A539" s="151"/>
      <c r="B539" s="347"/>
      <c r="C539" s="108"/>
      <c r="D539" s="108"/>
      <c r="E539" s="349"/>
    </row>
    <row r="540" spans="1:5" ht="15.75">
      <c r="A540" s="151"/>
      <c r="B540" s="347"/>
      <c r="C540" s="108"/>
      <c r="D540" s="108"/>
      <c r="E540" s="349"/>
    </row>
    <row r="541" spans="1:5" ht="15.75">
      <c r="A541" s="151"/>
      <c r="B541" s="347"/>
      <c r="C541" s="108"/>
      <c r="D541" s="108"/>
      <c r="E541" s="349"/>
    </row>
    <row r="542" spans="1:5" ht="15.75">
      <c r="A542" s="151"/>
      <c r="B542" s="347"/>
      <c r="C542" s="108"/>
      <c r="D542" s="108"/>
      <c r="E542" s="349"/>
    </row>
    <row r="543" spans="1:5" ht="15.75">
      <c r="A543" s="151"/>
      <c r="B543" s="347"/>
      <c r="C543" s="108"/>
      <c r="D543" s="108"/>
      <c r="E543" s="349"/>
    </row>
    <row r="544" spans="1:5" ht="15.75">
      <c r="A544" s="151"/>
      <c r="B544" s="347"/>
      <c r="C544" s="108"/>
      <c r="D544" s="108"/>
      <c r="E544" s="349"/>
    </row>
    <row r="545" spans="1:5" ht="15.75">
      <c r="A545" s="151"/>
      <c r="B545" s="347"/>
      <c r="C545" s="108"/>
      <c r="D545" s="108"/>
      <c r="E545" s="349"/>
    </row>
    <row r="546" spans="1:5" ht="15.75">
      <c r="A546" s="151"/>
      <c r="B546" s="347"/>
      <c r="C546" s="108"/>
      <c r="D546" s="108"/>
      <c r="E546" s="349"/>
    </row>
    <row r="547" spans="1:5" ht="15.75">
      <c r="A547" s="151"/>
      <c r="B547" s="347"/>
      <c r="C547" s="108"/>
      <c r="D547" s="108"/>
      <c r="E547" s="349"/>
    </row>
    <row r="548" spans="1:5" ht="15.75">
      <c r="A548" s="151"/>
      <c r="B548" s="347"/>
      <c r="C548" s="108"/>
      <c r="D548" s="108"/>
      <c r="E548" s="349"/>
    </row>
    <row r="549" spans="1:5" ht="15.75">
      <c r="A549" s="151"/>
      <c r="B549" s="347"/>
      <c r="C549" s="108"/>
      <c r="D549" s="108"/>
      <c r="E549" s="349"/>
    </row>
    <row r="550" spans="1:5" ht="15.75">
      <c r="A550" s="151"/>
      <c r="B550" s="347"/>
      <c r="C550" s="108"/>
      <c r="D550" s="108"/>
      <c r="E550" s="349"/>
    </row>
    <row r="551" spans="1:5" ht="15.75">
      <c r="A551" s="151"/>
      <c r="B551" s="347"/>
      <c r="C551" s="108"/>
      <c r="D551" s="108"/>
      <c r="E551" s="349"/>
    </row>
    <row r="552" spans="1:5" ht="15.75">
      <c r="A552" s="151"/>
      <c r="B552" s="347"/>
      <c r="C552" s="108"/>
      <c r="D552" s="108"/>
      <c r="E552" s="349"/>
    </row>
    <row r="553" spans="1:5" ht="15.75">
      <c r="A553" s="151"/>
      <c r="B553" s="347"/>
      <c r="C553" s="108"/>
      <c r="D553" s="108"/>
      <c r="E553" s="349"/>
    </row>
    <row r="554" spans="1:5" ht="15.75">
      <c r="A554" s="151"/>
      <c r="B554" s="347"/>
      <c r="C554" s="108"/>
      <c r="D554" s="108"/>
      <c r="E554" s="349"/>
    </row>
    <row r="555" spans="1:5" ht="15.75">
      <c r="A555" s="151"/>
      <c r="B555" s="347"/>
      <c r="C555" s="108"/>
      <c r="D555" s="108"/>
      <c r="E555" s="349"/>
    </row>
    <row r="556" spans="1:5" ht="15.75">
      <c r="A556" s="151"/>
      <c r="B556" s="347"/>
      <c r="C556" s="108"/>
      <c r="D556" s="108"/>
      <c r="E556" s="349"/>
    </row>
    <row r="557" spans="1:5" ht="15.75">
      <c r="A557" s="151"/>
      <c r="B557" s="347"/>
      <c r="C557" s="108"/>
      <c r="D557" s="108"/>
      <c r="E557" s="349"/>
    </row>
    <row r="558" spans="1:5" ht="15.75">
      <c r="A558" s="151"/>
      <c r="B558" s="347"/>
      <c r="C558" s="108"/>
      <c r="D558" s="108"/>
      <c r="E558" s="349"/>
    </row>
    <row r="559" spans="1:5" ht="15.75">
      <c r="A559" s="151"/>
      <c r="B559" s="347"/>
      <c r="C559" s="108"/>
      <c r="D559" s="108"/>
      <c r="E559" s="349"/>
    </row>
    <row r="560" spans="1:5" ht="15.75">
      <c r="A560" s="151"/>
      <c r="B560" s="347"/>
      <c r="C560" s="108"/>
      <c r="D560" s="108"/>
      <c r="E560" s="349"/>
    </row>
    <row r="561" spans="1:5" ht="15.75">
      <c r="A561" s="151"/>
      <c r="B561" s="347"/>
      <c r="C561" s="108"/>
      <c r="D561" s="108"/>
      <c r="E561" s="349"/>
    </row>
    <row r="562" spans="1:5" ht="15.75">
      <c r="A562" s="151"/>
      <c r="B562" s="347"/>
      <c r="C562" s="108"/>
      <c r="D562" s="108"/>
      <c r="E562" s="349"/>
    </row>
    <row r="563" spans="1:5" ht="15.75">
      <c r="A563" s="151"/>
      <c r="B563" s="347"/>
      <c r="C563" s="108"/>
      <c r="D563" s="108"/>
      <c r="E563" s="349"/>
    </row>
    <row r="564" spans="1:5" ht="15.75">
      <c r="A564" s="151"/>
      <c r="B564" s="347"/>
      <c r="C564" s="108"/>
      <c r="D564" s="108"/>
      <c r="E564" s="349"/>
    </row>
    <row r="565" spans="1:5" ht="15.75">
      <c r="A565" s="151"/>
      <c r="B565" s="347"/>
      <c r="C565" s="108"/>
      <c r="D565" s="108"/>
      <c r="E565" s="349"/>
    </row>
    <row r="566" spans="1:5" ht="15.75">
      <c r="A566" s="151"/>
      <c r="B566" s="347"/>
      <c r="C566" s="108"/>
      <c r="D566" s="108"/>
      <c r="E566" s="349"/>
    </row>
    <row r="567" spans="1:5" ht="15.75">
      <c r="A567" s="151"/>
      <c r="B567" s="347"/>
      <c r="C567" s="108"/>
      <c r="D567" s="108"/>
      <c r="E567" s="349"/>
    </row>
    <row r="568" spans="1:5" ht="15.75">
      <c r="A568" s="151"/>
      <c r="B568" s="347"/>
      <c r="C568" s="108"/>
      <c r="D568" s="108"/>
      <c r="E568" s="349"/>
    </row>
    <row r="569" spans="1:5" ht="15.75">
      <c r="A569" s="151"/>
      <c r="B569" s="347"/>
      <c r="C569" s="108"/>
      <c r="D569" s="108"/>
      <c r="E569" s="349"/>
    </row>
    <row r="570" spans="1:5" ht="15.75">
      <c r="A570" s="151"/>
      <c r="B570" s="347"/>
      <c r="C570" s="108"/>
      <c r="D570" s="108"/>
      <c r="E570" s="349"/>
    </row>
    <row r="571" spans="1:5" ht="15.75">
      <c r="A571" s="151"/>
      <c r="B571" s="347"/>
      <c r="C571" s="108"/>
      <c r="D571" s="108"/>
      <c r="E571" s="349"/>
    </row>
    <row r="572" spans="1:5" ht="15.75">
      <c r="A572" s="151"/>
      <c r="B572" s="347"/>
      <c r="C572" s="108"/>
      <c r="D572" s="108"/>
      <c r="E572" s="349"/>
    </row>
    <row r="573" spans="1:5" ht="15.75">
      <c r="A573" s="151"/>
      <c r="B573" s="347"/>
      <c r="C573" s="108"/>
      <c r="D573" s="108"/>
      <c r="E573" s="349"/>
    </row>
    <row r="574" spans="1:5" ht="15.75">
      <c r="A574" s="151"/>
      <c r="B574" s="347"/>
      <c r="C574" s="108"/>
      <c r="D574" s="108"/>
      <c r="E574" s="349"/>
    </row>
    <row r="575" spans="1:5" ht="15.75">
      <c r="A575" s="151"/>
      <c r="B575" s="347"/>
      <c r="C575" s="108"/>
      <c r="D575" s="108"/>
      <c r="E575" s="349"/>
    </row>
    <row r="576" spans="1:5" ht="15.75">
      <c r="A576" s="151"/>
      <c r="B576" s="347"/>
      <c r="C576" s="108"/>
      <c r="D576" s="108"/>
      <c r="E576" s="349"/>
    </row>
    <row r="577" spans="1:5" ht="15.75">
      <c r="A577" s="151"/>
      <c r="B577" s="347"/>
      <c r="C577" s="108"/>
      <c r="D577" s="108"/>
      <c r="E577" s="349"/>
    </row>
    <row r="578" spans="1:5" ht="15.75">
      <c r="A578" s="151"/>
      <c r="B578" s="347"/>
      <c r="C578" s="108"/>
      <c r="D578" s="108"/>
      <c r="E578" s="349"/>
    </row>
    <row r="579" spans="1:5" ht="15.75">
      <c r="A579" s="151"/>
      <c r="B579" s="347"/>
      <c r="C579" s="108"/>
      <c r="D579" s="108"/>
      <c r="E579" s="349"/>
    </row>
    <row r="580" spans="1:5" ht="15.75">
      <c r="A580" s="151"/>
      <c r="B580" s="347"/>
      <c r="C580" s="108"/>
      <c r="D580" s="108"/>
      <c r="E580" s="349"/>
    </row>
    <row r="581" spans="1:5" ht="15.75">
      <c r="A581" s="151"/>
      <c r="B581" s="347"/>
      <c r="C581" s="108"/>
      <c r="D581" s="108"/>
      <c r="E581" s="349"/>
    </row>
    <row r="582" spans="1:5" ht="15.75">
      <c r="A582" s="151"/>
      <c r="B582" s="347"/>
      <c r="C582" s="108"/>
      <c r="D582" s="108"/>
      <c r="E582" s="349"/>
    </row>
    <row r="583" spans="1:5" ht="15.75">
      <c r="A583" s="151"/>
      <c r="B583" s="347"/>
      <c r="C583" s="108"/>
      <c r="D583" s="108"/>
      <c r="E583" s="349"/>
    </row>
    <row r="584" spans="1:5" ht="15.75">
      <c r="A584" s="151"/>
      <c r="B584" s="347"/>
      <c r="C584" s="108"/>
      <c r="D584" s="108"/>
      <c r="E584" s="349"/>
    </row>
    <row r="585" spans="1:5" ht="15.75">
      <c r="A585" s="151"/>
      <c r="B585" s="347"/>
      <c r="C585" s="108"/>
      <c r="D585" s="108"/>
      <c r="E585" s="349"/>
    </row>
    <row r="586" spans="1:5" ht="15.75">
      <c r="A586" s="151"/>
      <c r="B586" s="347"/>
      <c r="C586" s="108"/>
      <c r="D586" s="108"/>
      <c r="E586" s="349"/>
    </row>
    <row r="587" spans="1:5" ht="15.75">
      <c r="A587" s="151"/>
      <c r="B587" s="347"/>
      <c r="C587" s="108"/>
      <c r="D587" s="108"/>
      <c r="E587" s="349"/>
    </row>
    <row r="588" spans="1:5" ht="15.75">
      <c r="A588" s="151"/>
      <c r="B588" s="347"/>
      <c r="C588" s="108"/>
      <c r="D588" s="108"/>
      <c r="E588" s="349"/>
    </row>
    <row r="589" spans="1:5" ht="15.75">
      <c r="A589" s="151"/>
      <c r="B589" s="347"/>
      <c r="C589" s="108"/>
      <c r="D589" s="108"/>
      <c r="E589" s="349"/>
    </row>
    <row r="590" spans="1:5" ht="15.75">
      <c r="A590" s="151"/>
      <c r="B590" s="347"/>
      <c r="C590" s="108"/>
      <c r="D590" s="108"/>
      <c r="E590" s="349"/>
    </row>
    <row r="591" spans="1:5" ht="15.75">
      <c r="A591" s="151"/>
      <c r="B591" s="347"/>
      <c r="C591" s="108"/>
      <c r="D591" s="108"/>
      <c r="E591" s="349"/>
    </row>
    <row r="592" spans="1:5" ht="15.75">
      <c r="A592" s="151"/>
      <c r="B592" s="347"/>
      <c r="C592" s="108"/>
      <c r="D592" s="108"/>
      <c r="E592" s="349"/>
    </row>
    <row r="593" spans="1:5" ht="15.75">
      <c r="A593" s="151"/>
      <c r="B593" s="347"/>
      <c r="C593" s="108"/>
      <c r="D593" s="108"/>
      <c r="E593" s="349"/>
    </row>
    <row r="594" spans="1:5" ht="15.75">
      <c r="A594" s="151"/>
      <c r="B594" s="347"/>
      <c r="C594" s="108"/>
      <c r="D594" s="108"/>
      <c r="E594" s="349"/>
    </row>
    <row r="595" spans="1:5" ht="15.75">
      <c r="A595" s="151"/>
      <c r="B595" s="347"/>
      <c r="C595" s="108"/>
      <c r="D595" s="108"/>
      <c r="E595" s="349"/>
    </row>
    <row r="596" spans="1:5" ht="15.75">
      <c r="A596" s="151"/>
      <c r="B596" s="347"/>
      <c r="C596" s="108"/>
      <c r="D596" s="108"/>
      <c r="E596" s="349"/>
    </row>
    <row r="597" spans="1:5" ht="15.75">
      <c r="A597" s="151"/>
      <c r="B597" s="347"/>
      <c r="C597" s="108"/>
      <c r="D597" s="108"/>
      <c r="E597" s="349"/>
    </row>
    <row r="598" spans="1:5" ht="15.75">
      <c r="A598" s="151"/>
      <c r="B598" s="347"/>
      <c r="C598" s="108"/>
      <c r="D598" s="108"/>
      <c r="E598" s="349"/>
    </row>
    <row r="599" spans="1:5" ht="15.75">
      <c r="A599" s="151"/>
      <c r="B599" s="347"/>
      <c r="C599" s="108"/>
      <c r="D599" s="108"/>
      <c r="E599" s="349"/>
    </row>
    <row r="600" spans="1:5" ht="15.75">
      <c r="A600" s="151"/>
      <c r="B600" s="347"/>
      <c r="C600" s="108"/>
      <c r="D600" s="108"/>
      <c r="E600" s="349"/>
    </row>
    <row r="601" spans="1:5" ht="15.75">
      <c r="A601" s="151"/>
      <c r="B601" s="347"/>
      <c r="C601" s="108"/>
      <c r="D601" s="108"/>
      <c r="E601" s="349"/>
    </row>
    <row r="602" spans="1:5" ht="15.75">
      <c r="A602" s="151"/>
      <c r="B602" s="347"/>
      <c r="C602" s="108"/>
      <c r="D602" s="108"/>
      <c r="E602" s="349"/>
    </row>
    <row r="603" spans="1:5" ht="15.75">
      <c r="A603" s="151"/>
      <c r="B603" s="347"/>
      <c r="C603" s="108"/>
      <c r="D603" s="108"/>
      <c r="E603" s="349"/>
    </row>
    <row r="604" spans="1:5" ht="15.75">
      <c r="A604" s="151"/>
      <c r="B604" s="347"/>
      <c r="C604" s="108"/>
      <c r="D604" s="108"/>
      <c r="E604" s="349"/>
    </row>
    <row r="605" spans="1:5" ht="15.75">
      <c r="A605" s="151"/>
      <c r="B605" s="347"/>
      <c r="C605" s="108"/>
      <c r="D605" s="108"/>
      <c r="E605" s="349"/>
    </row>
    <row r="606" spans="1:5" ht="15.75">
      <c r="A606" s="151"/>
      <c r="B606" s="347"/>
      <c r="C606" s="108"/>
      <c r="D606" s="108"/>
      <c r="E606" s="349"/>
    </row>
    <row r="607" spans="1:5" ht="15.75">
      <c r="A607" s="151"/>
      <c r="B607" s="347"/>
      <c r="C607" s="108"/>
      <c r="D607" s="108"/>
      <c r="E607" s="349"/>
    </row>
    <row r="608" spans="1:5" ht="15.75">
      <c r="A608" s="151"/>
      <c r="B608" s="347"/>
      <c r="C608" s="108"/>
      <c r="D608" s="108"/>
      <c r="E608" s="349"/>
    </row>
    <row r="609" spans="1:5" ht="15.75">
      <c r="A609" s="151"/>
      <c r="B609" s="347"/>
      <c r="C609" s="108"/>
      <c r="D609" s="108"/>
      <c r="E609" s="349"/>
    </row>
    <row r="610" spans="1:5" ht="15.75">
      <c r="A610" s="151"/>
      <c r="B610" s="347"/>
      <c r="C610" s="108"/>
      <c r="D610" s="108"/>
      <c r="E610" s="349"/>
    </row>
    <row r="611" spans="1:5" ht="15.75">
      <c r="A611" s="151"/>
      <c r="B611" s="347"/>
      <c r="C611" s="108"/>
      <c r="D611" s="108"/>
      <c r="E611" s="349"/>
    </row>
    <row r="612" spans="1:5" ht="15.75">
      <c r="A612" s="151"/>
      <c r="B612" s="347"/>
      <c r="C612" s="108"/>
      <c r="D612" s="108"/>
      <c r="E612" s="349"/>
    </row>
    <row r="613" spans="1:5" ht="15.75">
      <c r="A613" s="151"/>
      <c r="B613" s="347"/>
      <c r="C613" s="108"/>
      <c r="D613" s="108"/>
      <c r="E613" s="349"/>
    </row>
    <row r="614" spans="1:5" ht="15.75">
      <c r="A614" s="151"/>
      <c r="B614" s="347"/>
      <c r="C614" s="108"/>
      <c r="D614" s="108"/>
      <c r="E614" s="349"/>
    </row>
    <row r="615" spans="1:5" ht="15.75">
      <c r="A615" s="151"/>
      <c r="B615" s="347"/>
      <c r="C615" s="108"/>
      <c r="D615" s="108"/>
      <c r="E615" s="349"/>
    </row>
    <row r="616" spans="1:5" ht="15.75">
      <c r="A616" s="151"/>
      <c r="B616" s="347"/>
      <c r="C616" s="108"/>
      <c r="D616" s="108"/>
      <c r="E616" s="349"/>
    </row>
    <row r="617" spans="1:5" ht="15.75">
      <c r="A617" s="151"/>
      <c r="B617" s="347"/>
      <c r="C617" s="108"/>
      <c r="D617" s="108"/>
      <c r="E617" s="349"/>
    </row>
    <row r="618" spans="1:5" ht="15.75">
      <c r="A618" s="151"/>
      <c r="B618" s="347"/>
      <c r="C618" s="108"/>
      <c r="D618" s="108"/>
      <c r="E618" s="349"/>
    </row>
    <row r="619" spans="1:5" ht="15.75">
      <c r="A619" s="151"/>
      <c r="B619" s="347"/>
      <c r="C619" s="108"/>
      <c r="D619" s="108"/>
      <c r="E619" s="349"/>
    </row>
    <row r="620" spans="1:5" ht="15.75">
      <c r="A620" s="151"/>
      <c r="B620" s="347"/>
      <c r="C620" s="108"/>
      <c r="D620" s="108"/>
      <c r="E620" s="349"/>
    </row>
    <row r="621" spans="1:5" ht="15.75">
      <c r="A621" s="151"/>
      <c r="B621" s="347"/>
      <c r="C621" s="108"/>
      <c r="D621" s="108"/>
      <c r="E621" s="349"/>
    </row>
    <row r="622" spans="1:5" ht="15.75">
      <c r="A622" s="151"/>
      <c r="B622" s="347"/>
      <c r="C622" s="108"/>
      <c r="D622" s="108"/>
      <c r="E622" s="349"/>
    </row>
    <row r="623" spans="1:5" ht="15.75">
      <c r="A623" s="151"/>
      <c r="B623" s="347"/>
      <c r="C623" s="108"/>
      <c r="D623" s="108"/>
      <c r="E623" s="349"/>
    </row>
    <row r="624" spans="1:5" ht="15.75">
      <c r="A624" s="151"/>
      <c r="B624" s="347"/>
      <c r="C624" s="108"/>
      <c r="D624" s="108"/>
      <c r="E624" s="349"/>
    </row>
    <row r="625" spans="1:5" ht="15.75">
      <c r="A625" s="151"/>
      <c r="B625" s="347"/>
      <c r="C625" s="108"/>
      <c r="D625" s="108"/>
      <c r="E625" s="349"/>
    </row>
    <row r="626" spans="1:5" ht="15.75">
      <c r="A626" s="151"/>
      <c r="B626" s="347"/>
      <c r="C626" s="108"/>
      <c r="D626" s="108"/>
      <c r="E626" s="349"/>
    </row>
    <row r="627" spans="1:5" ht="15.75">
      <c r="A627" s="151"/>
      <c r="B627" s="347"/>
      <c r="C627" s="108"/>
      <c r="D627" s="108"/>
      <c r="E627" s="349"/>
    </row>
    <row r="628" spans="1:5" ht="15.75">
      <c r="A628" s="151"/>
      <c r="B628" s="347"/>
      <c r="C628" s="108"/>
      <c r="D628" s="108"/>
      <c r="E628" s="349"/>
    </row>
    <row r="629" spans="1:5" ht="15.75">
      <c r="A629" s="151"/>
      <c r="B629" s="347"/>
      <c r="C629" s="108"/>
      <c r="D629" s="108"/>
      <c r="E629" s="349"/>
    </row>
    <row r="630" spans="1:5" ht="15.75">
      <c r="A630" s="151"/>
      <c r="B630" s="347"/>
      <c r="C630" s="108"/>
      <c r="D630" s="108"/>
      <c r="E630" s="349"/>
    </row>
    <row r="631" spans="1:5" ht="15.75">
      <c r="A631" s="151"/>
      <c r="B631" s="347"/>
      <c r="C631" s="108"/>
      <c r="D631" s="108"/>
      <c r="E631" s="349"/>
    </row>
    <row r="632" spans="1:5" ht="15.75">
      <c r="A632" s="151"/>
      <c r="B632" s="347"/>
      <c r="C632" s="108"/>
      <c r="D632" s="108"/>
      <c r="E632" s="349"/>
    </row>
    <row r="633" spans="1:5" ht="15.75">
      <c r="A633" s="151"/>
      <c r="B633" s="347"/>
      <c r="C633" s="108"/>
      <c r="D633" s="108"/>
      <c r="E633" s="349"/>
    </row>
    <row r="634" spans="1:5" ht="15.75">
      <c r="A634" s="151"/>
      <c r="B634" s="347"/>
      <c r="C634" s="108"/>
      <c r="D634" s="108"/>
      <c r="E634" s="349"/>
    </row>
    <row r="635" spans="1:5" ht="15.75">
      <c r="A635" s="151"/>
      <c r="B635" s="347"/>
      <c r="C635" s="108"/>
      <c r="D635" s="108"/>
      <c r="E635" s="349"/>
    </row>
    <row r="636" spans="1:5" ht="15.75">
      <c r="A636" s="151"/>
      <c r="B636" s="347"/>
      <c r="C636" s="108"/>
      <c r="D636" s="108"/>
      <c r="E636" s="349"/>
    </row>
    <row r="637" spans="1:5" ht="15.75">
      <c r="A637" s="151"/>
      <c r="B637" s="347"/>
      <c r="C637" s="108"/>
      <c r="D637" s="108"/>
      <c r="E637" s="349"/>
    </row>
    <row r="638" spans="1:5" ht="15.75">
      <c r="A638" s="151"/>
      <c r="B638" s="347"/>
      <c r="C638" s="108"/>
      <c r="D638" s="108"/>
      <c r="E638" s="349"/>
    </row>
    <row r="639" spans="1:5" ht="15.75">
      <c r="A639" s="151"/>
      <c r="B639" s="347"/>
      <c r="C639" s="108"/>
      <c r="D639" s="108"/>
      <c r="E639" s="349"/>
    </row>
    <row r="640" spans="1:5" ht="15.75">
      <c r="A640" s="151"/>
      <c r="B640" s="347"/>
      <c r="C640" s="108"/>
      <c r="D640" s="108"/>
      <c r="E640" s="349"/>
    </row>
    <row r="641" spans="1:5" ht="15.75">
      <c r="A641" s="151"/>
      <c r="B641" s="347"/>
      <c r="C641" s="108"/>
      <c r="D641" s="108"/>
      <c r="E641" s="349"/>
    </row>
    <row r="642" spans="1:5" ht="15.75">
      <c r="A642" s="151"/>
      <c r="B642" s="347"/>
      <c r="C642" s="108"/>
      <c r="D642" s="108"/>
      <c r="E642" s="349"/>
    </row>
    <row r="643" spans="1:5" ht="15.75">
      <c r="A643" s="151"/>
      <c r="B643" s="347"/>
      <c r="C643" s="108"/>
      <c r="D643" s="108"/>
      <c r="E643" s="349"/>
    </row>
    <row r="644" spans="1:5" ht="15.75">
      <c r="A644" s="151"/>
      <c r="B644" s="347"/>
      <c r="C644" s="108"/>
      <c r="D644" s="108"/>
      <c r="E644" s="349"/>
    </row>
    <row r="645" spans="1:5" ht="15.75">
      <c r="A645" s="151"/>
      <c r="B645" s="347"/>
      <c r="C645" s="108"/>
      <c r="D645" s="108"/>
      <c r="E645" s="349"/>
    </row>
    <row r="646" spans="1:5" ht="15.75">
      <c r="A646" s="151"/>
      <c r="B646" s="347"/>
      <c r="C646" s="108"/>
      <c r="D646" s="108"/>
      <c r="E646" s="349"/>
    </row>
    <row r="647" spans="1:5" ht="15.75">
      <c r="A647" s="151"/>
      <c r="B647" s="347"/>
      <c r="C647" s="108"/>
      <c r="D647" s="108"/>
      <c r="E647" s="349"/>
    </row>
    <row r="648" spans="1:5" ht="15.75">
      <c r="A648" s="151"/>
      <c r="B648" s="347"/>
      <c r="C648" s="108"/>
      <c r="D648" s="108"/>
      <c r="E648" s="349"/>
    </row>
    <row r="649" spans="1:5" ht="15.75">
      <c r="A649" s="151"/>
      <c r="B649" s="347"/>
      <c r="C649" s="108"/>
      <c r="D649" s="108"/>
      <c r="E649" s="349"/>
    </row>
    <row r="650" spans="1:5" ht="15.75">
      <c r="A650" s="151"/>
      <c r="B650" s="347"/>
      <c r="C650" s="108"/>
      <c r="D650" s="108"/>
      <c r="E650" s="349"/>
    </row>
    <row r="651" spans="1:5" ht="15.75">
      <c r="A651" s="151"/>
      <c r="B651" s="347"/>
      <c r="C651" s="108"/>
      <c r="D651" s="108"/>
      <c r="E651" s="349"/>
    </row>
    <row r="652" spans="1:5" ht="15.75">
      <c r="A652" s="151"/>
      <c r="B652" s="347"/>
      <c r="C652" s="108"/>
      <c r="D652" s="108"/>
      <c r="E652" s="349"/>
    </row>
    <row r="653" spans="1:5" ht="15.75">
      <c r="A653" s="151"/>
      <c r="B653" s="347"/>
      <c r="C653" s="108"/>
      <c r="D653" s="108"/>
      <c r="E653" s="349"/>
    </row>
    <row r="654" spans="1:5" ht="15.75">
      <c r="A654" s="151"/>
      <c r="B654" s="347"/>
      <c r="C654" s="108"/>
      <c r="D654" s="108"/>
      <c r="E654" s="349"/>
    </row>
    <row r="655" spans="1:5" ht="15.75">
      <c r="A655" s="151"/>
      <c r="B655" s="347"/>
      <c r="C655" s="108"/>
      <c r="D655" s="108"/>
      <c r="E655" s="349"/>
    </row>
    <row r="656" spans="1:5" ht="15.75">
      <c r="A656" s="151"/>
      <c r="B656" s="347"/>
      <c r="C656" s="108"/>
      <c r="D656" s="108"/>
      <c r="E656" s="349"/>
    </row>
    <row r="657" spans="1:5" ht="15.75">
      <c r="A657" s="151"/>
      <c r="B657" s="347"/>
      <c r="C657" s="108"/>
      <c r="D657" s="108"/>
      <c r="E657" s="349"/>
    </row>
    <row r="658" spans="1:5" ht="15.75">
      <c r="A658" s="151"/>
      <c r="B658" s="347"/>
      <c r="C658" s="108"/>
      <c r="D658" s="108"/>
      <c r="E658" s="349"/>
    </row>
    <row r="659" spans="1:5" ht="15.75">
      <c r="A659" s="151"/>
      <c r="B659" s="347"/>
      <c r="C659" s="108"/>
      <c r="D659" s="108"/>
      <c r="E659" s="349"/>
    </row>
    <row r="660" spans="1:5" ht="15.75">
      <c r="A660" s="151"/>
      <c r="B660" s="347"/>
      <c r="C660" s="108"/>
      <c r="D660" s="108"/>
      <c r="E660" s="349"/>
    </row>
    <row r="661" spans="1:5" ht="15.75">
      <c r="A661" s="151"/>
      <c r="B661" s="347"/>
      <c r="C661" s="108"/>
      <c r="D661" s="108"/>
      <c r="E661" s="349"/>
    </row>
    <row r="662" spans="1:5" ht="15.75">
      <c r="A662" s="151"/>
      <c r="B662" s="347"/>
      <c r="C662" s="108"/>
      <c r="D662" s="108"/>
      <c r="E662" s="349"/>
    </row>
    <row r="663" spans="1:5" ht="15.75">
      <c r="A663" s="151"/>
      <c r="B663" s="347"/>
      <c r="C663" s="108"/>
      <c r="D663" s="108"/>
      <c r="E663" s="349"/>
    </row>
    <row r="664" spans="1:5" ht="15.75">
      <c r="A664" s="151"/>
      <c r="B664" s="347"/>
      <c r="C664" s="108"/>
      <c r="D664" s="108"/>
      <c r="E664" s="349"/>
    </row>
    <row r="665" spans="1:5" ht="15.75">
      <c r="A665" s="151"/>
      <c r="B665" s="347"/>
      <c r="C665" s="108"/>
      <c r="D665" s="108"/>
      <c r="E665" s="349"/>
    </row>
    <row r="666" spans="1:5" ht="15.75">
      <c r="A666" s="151"/>
      <c r="B666" s="347"/>
      <c r="C666" s="108"/>
      <c r="D666" s="108"/>
      <c r="E666" s="349"/>
    </row>
    <row r="667" spans="1:5" ht="15.75">
      <c r="A667" s="151"/>
      <c r="B667" s="347"/>
      <c r="C667" s="108"/>
      <c r="D667" s="108"/>
      <c r="E667" s="349"/>
    </row>
    <row r="668" spans="1:5" ht="15.75">
      <c r="A668" s="151"/>
      <c r="B668" s="347"/>
      <c r="C668" s="108"/>
      <c r="D668" s="108"/>
      <c r="E668" s="349"/>
    </row>
    <row r="669" spans="1:5" ht="15.75">
      <c r="A669" s="151"/>
      <c r="B669" s="347"/>
      <c r="C669" s="108"/>
      <c r="D669" s="108"/>
      <c r="E669" s="349"/>
    </row>
    <row r="670" spans="1:5" ht="15.75">
      <c r="A670" s="151"/>
      <c r="B670" s="347"/>
      <c r="C670" s="108"/>
      <c r="D670" s="108"/>
      <c r="E670" s="349"/>
    </row>
    <row r="671" spans="1:5" ht="15.75">
      <c r="A671" s="151"/>
      <c r="B671" s="347"/>
      <c r="C671" s="108"/>
      <c r="D671" s="108"/>
      <c r="E671" s="349"/>
    </row>
    <row r="672" spans="1:5" ht="15.75">
      <c r="A672" s="151"/>
      <c r="B672" s="347"/>
      <c r="C672" s="108"/>
      <c r="D672" s="108"/>
      <c r="E672" s="349"/>
    </row>
    <row r="673" spans="1:5" ht="15.75">
      <c r="A673" s="151"/>
      <c r="B673" s="347"/>
      <c r="C673" s="108"/>
      <c r="D673" s="108"/>
      <c r="E673" s="349"/>
    </row>
    <row r="674" spans="1:5" ht="15.75">
      <c r="A674" s="151"/>
      <c r="B674" s="347"/>
      <c r="C674" s="108"/>
      <c r="D674" s="108"/>
      <c r="E674" s="349"/>
    </row>
    <row r="675" spans="1:5" ht="15.75">
      <c r="A675" s="151"/>
      <c r="B675" s="347"/>
      <c r="C675" s="108"/>
      <c r="D675" s="108"/>
      <c r="E675" s="349"/>
    </row>
    <row r="676" spans="1:5" ht="15.75">
      <c r="A676" s="151"/>
      <c r="B676" s="347"/>
      <c r="C676" s="108"/>
      <c r="D676" s="108"/>
      <c r="E676" s="349"/>
    </row>
    <row r="677" spans="1:5" ht="15.75">
      <c r="A677" s="151"/>
      <c r="B677" s="347"/>
      <c r="C677" s="108"/>
      <c r="D677" s="108"/>
      <c r="E677" s="349"/>
    </row>
    <row r="678" spans="1:5" ht="15.75">
      <c r="A678" s="151"/>
      <c r="B678" s="347"/>
      <c r="C678" s="108"/>
      <c r="D678" s="108"/>
      <c r="E678" s="349"/>
    </row>
    <row r="679" spans="1:5" ht="15.75">
      <c r="A679" s="151"/>
      <c r="B679" s="347"/>
      <c r="C679" s="108"/>
      <c r="D679" s="108"/>
      <c r="E679" s="349"/>
    </row>
    <row r="680" spans="1:5" ht="15.75">
      <c r="A680" s="151"/>
      <c r="B680" s="347"/>
      <c r="C680" s="108"/>
      <c r="D680" s="108"/>
      <c r="E680" s="349"/>
    </row>
    <row r="681" spans="1:5" ht="15.75">
      <c r="A681" s="151"/>
      <c r="B681" s="347"/>
      <c r="C681" s="108"/>
      <c r="D681" s="108"/>
      <c r="E681" s="349"/>
    </row>
    <row r="682" spans="1:5" ht="15.75">
      <c r="A682" s="151"/>
      <c r="B682" s="347"/>
      <c r="C682" s="108"/>
      <c r="D682" s="108"/>
      <c r="E682" s="349"/>
    </row>
    <row r="683" spans="1:5" ht="15.75">
      <c r="A683" s="151"/>
      <c r="B683" s="347"/>
      <c r="C683" s="108"/>
      <c r="D683" s="108"/>
      <c r="E683" s="349"/>
    </row>
    <row r="684" spans="1:5" ht="15.75">
      <c r="A684" s="151"/>
      <c r="B684" s="347"/>
      <c r="C684" s="108"/>
      <c r="D684" s="108"/>
      <c r="E684" s="349"/>
    </row>
    <row r="685" spans="1:5" ht="15.75">
      <c r="A685" s="151"/>
      <c r="B685" s="347"/>
      <c r="C685" s="108"/>
      <c r="D685" s="108"/>
      <c r="E685" s="349"/>
    </row>
    <row r="686" spans="1:5" ht="15.75">
      <c r="A686" s="151"/>
      <c r="B686" s="347"/>
      <c r="C686" s="108"/>
      <c r="D686" s="108"/>
      <c r="E686" s="349"/>
    </row>
    <row r="687" spans="1:5" ht="15.75">
      <c r="A687" s="151"/>
      <c r="B687" s="347"/>
      <c r="C687" s="108"/>
      <c r="D687" s="108"/>
      <c r="E687" s="349"/>
    </row>
    <row r="688" spans="1:5" ht="15.75">
      <c r="A688" s="151"/>
      <c r="B688" s="347"/>
      <c r="C688" s="108"/>
      <c r="D688" s="108"/>
      <c r="E688" s="349"/>
    </row>
    <row r="689" spans="1:5" ht="15.75">
      <c r="A689" s="151"/>
      <c r="B689" s="347"/>
      <c r="C689" s="108"/>
      <c r="D689" s="108"/>
      <c r="E689" s="349"/>
    </row>
    <row r="690" spans="1:5" ht="15.75">
      <c r="A690" s="151"/>
      <c r="B690" s="347"/>
      <c r="C690" s="108"/>
      <c r="D690" s="108"/>
      <c r="E690" s="349"/>
    </row>
    <row r="691" spans="1:5" ht="15.75">
      <c r="A691" s="151"/>
      <c r="B691" s="347"/>
      <c r="C691" s="108"/>
      <c r="D691" s="108"/>
      <c r="E691" s="349"/>
    </row>
    <row r="692" spans="1:5" ht="15.75">
      <c r="A692" s="151"/>
      <c r="B692" s="347"/>
      <c r="C692" s="108"/>
      <c r="D692" s="108"/>
      <c r="E692" s="349"/>
    </row>
    <row r="693" spans="1:5" ht="15.75">
      <c r="A693" s="151"/>
      <c r="B693" s="347"/>
      <c r="C693" s="108"/>
      <c r="D693" s="108"/>
      <c r="E693" s="349"/>
    </row>
    <row r="694" spans="1:5" ht="15.75">
      <c r="A694" s="151"/>
      <c r="B694" s="347"/>
      <c r="C694" s="108"/>
      <c r="D694" s="108"/>
      <c r="E694" s="349"/>
    </row>
    <row r="695" spans="1:5" ht="15.75">
      <c r="A695" s="151"/>
      <c r="B695" s="347"/>
      <c r="C695" s="108"/>
      <c r="D695" s="108"/>
      <c r="E695" s="349"/>
    </row>
    <row r="696" spans="1:5" ht="15.75">
      <c r="A696" s="151"/>
      <c r="B696" s="347"/>
      <c r="C696" s="108"/>
      <c r="D696" s="108"/>
      <c r="E696" s="349"/>
    </row>
    <row r="697" spans="1:5" ht="15.75">
      <c r="A697" s="151"/>
      <c r="B697" s="347"/>
      <c r="C697" s="108"/>
      <c r="D697" s="108"/>
      <c r="E697" s="349"/>
    </row>
    <row r="698" spans="1:5" ht="15.75">
      <c r="A698" s="151"/>
      <c r="B698" s="347"/>
      <c r="C698" s="108"/>
      <c r="D698" s="108"/>
      <c r="E698" s="349"/>
    </row>
    <row r="699" spans="1:5" ht="15.75">
      <c r="A699" s="151"/>
      <c r="B699" s="347"/>
      <c r="C699" s="108"/>
      <c r="D699" s="108"/>
      <c r="E699" s="349"/>
    </row>
    <row r="700" spans="1:5" ht="15.75">
      <c r="A700" s="151"/>
      <c r="B700" s="347"/>
      <c r="C700" s="108"/>
      <c r="D700" s="108"/>
      <c r="E700" s="349"/>
    </row>
    <row r="701" spans="1:5" ht="15.75">
      <c r="A701" s="151"/>
      <c r="B701" s="347"/>
      <c r="C701" s="108"/>
      <c r="D701" s="108"/>
      <c r="E701" s="349"/>
    </row>
    <row r="702" spans="1:5" ht="15.75">
      <c r="A702" s="151"/>
      <c r="B702" s="347"/>
      <c r="C702" s="108"/>
      <c r="D702" s="108"/>
      <c r="E702" s="349"/>
    </row>
    <row r="703" spans="1:5" ht="15.75">
      <c r="A703" s="151"/>
      <c r="B703" s="347"/>
      <c r="C703" s="108"/>
      <c r="D703" s="108"/>
      <c r="E703" s="349"/>
    </row>
    <row r="704" spans="1:5" ht="15.75">
      <c r="A704" s="151"/>
      <c r="B704" s="347"/>
      <c r="C704" s="108"/>
      <c r="D704" s="108"/>
      <c r="E704" s="349"/>
    </row>
    <row r="705" spans="1:5" ht="15.75">
      <c r="A705" s="151"/>
      <c r="B705" s="347"/>
      <c r="C705" s="108"/>
      <c r="D705" s="108"/>
      <c r="E705" s="349"/>
    </row>
    <row r="706" spans="1:5" ht="15.75">
      <c r="A706" s="151"/>
      <c r="B706" s="347"/>
      <c r="C706" s="108"/>
      <c r="D706" s="108"/>
      <c r="E706" s="349"/>
    </row>
    <row r="707" spans="1:5" ht="15.75">
      <c r="A707" s="151"/>
      <c r="B707" s="347"/>
      <c r="C707" s="108"/>
      <c r="D707" s="108"/>
      <c r="E707" s="349"/>
    </row>
    <row r="708" spans="1:5" ht="15.75">
      <c r="A708" s="151"/>
      <c r="B708" s="347"/>
      <c r="C708" s="108"/>
      <c r="D708" s="108"/>
      <c r="E708" s="349"/>
    </row>
    <row r="709" spans="1:5" ht="15.75">
      <c r="A709" s="151"/>
      <c r="B709" s="347"/>
      <c r="C709" s="108"/>
      <c r="D709" s="108"/>
      <c r="E709" s="349"/>
    </row>
    <row r="710" spans="1:5" ht="15.75">
      <c r="A710" s="151"/>
      <c r="B710" s="347"/>
      <c r="C710" s="108"/>
      <c r="D710" s="108"/>
      <c r="E710" s="349"/>
    </row>
    <row r="711" spans="1:5" ht="15.75">
      <c r="A711" s="151"/>
      <c r="B711" s="347"/>
      <c r="C711" s="108"/>
      <c r="D711" s="108"/>
      <c r="E711" s="349"/>
    </row>
    <row r="712" spans="1:5" ht="15.75">
      <c r="A712" s="151"/>
      <c r="B712" s="347"/>
      <c r="C712" s="108"/>
      <c r="D712" s="108"/>
      <c r="E712" s="349"/>
    </row>
    <row r="713" spans="1:5" ht="15.75">
      <c r="A713" s="151"/>
      <c r="B713" s="347"/>
      <c r="C713" s="108"/>
      <c r="D713" s="108"/>
      <c r="E713" s="349"/>
    </row>
    <row r="714" spans="1:5" ht="15.75">
      <c r="A714" s="151"/>
      <c r="B714" s="347"/>
      <c r="C714" s="108"/>
      <c r="D714" s="108"/>
      <c r="E714" s="349"/>
    </row>
    <row r="715" spans="1:5" ht="15.75">
      <c r="A715" s="151"/>
      <c r="B715" s="347"/>
      <c r="C715" s="108"/>
      <c r="D715" s="108"/>
      <c r="E715" s="349"/>
    </row>
    <row r="716" spans="1:5" ht="15.75">
      <c r="A716" s="151"/>
      <c r="B716" s="347"/>
      <c r="C716" s="108"/>
      <c r="D716" s="108"/>
      <c r="E716" s="349"/>
    </row>
    <row r="717" spans="1:5" ht="15.75">
      <c r="A717" s="151"/>
      <c r="B717" s="347"/>
      <c r="C717" s="108"/>
      <c r="D717" s="108"/>
      <c r="E717" s="349"/>
    </row>
    <row r="718" spans="1:5" ht="15.75">
      <c r="A718" s="151"/>
      <c r="B718" s="347"/>
      <c r="C718" s="108"/>
      <c r="D718" s="108"/>
      <c r="E718" s="349"/>
    </row>
    <row r="719" spans="1:5" ht="15.75">
      <c r="A719" s="151"/>
      <c r="B719" s="347"/>
      <c r="C719" s="108"/>
      <c r="D719" s="108"/>
      <c r="E719" s="349"/>
    </row>
    <row r="720" spans="1:5" ht="15.75">
      <c r="A720" s="151"/>
      <c r="B720" s="347"/>
      <c r="C720" s="108"/>
      <c r="D720" s="108"/>
      <c r="E720" s="349"/>
    </row>
    <row r="721" spans="1:5" ht="15.75">
      <c r="A721" s="151"/>
      <c r="B721" s="347"/>
      <c r="C721" s="108"/>
      <c r="D721" s="108"/>
      <c r="E721" s="349"/>
    </row>
    <row r="722" spans="1:5" ht="15.75">
      <c r="A722" s="151"/>
      <c r="B722" s="347"/>
      <c r="C722" s="108"/>
      <c r="D722" s="108"/>
      <c r="E722" s="349"/>
    </row>
    <row r="723" spans="1:5" ht="15.75">
      <c r="A723" s="151"/>
      <c r="B723" s="347"/>
      <c r="C723" s="108"/>
      <c r="D723" s="108"/>
      <c r="E723" s="349"/>
    </row>
    <row r="724" spans="1:5" ht="15.75">
      <c r="A724" s="151"/>
      <c r="B724" s="347"/>
      <c r="C724" s="108"/>
      <c r="D724" s="108"/>
      <c r="E724" s="349"/>
    </row>
    <row r="725" spans="1:5" ht="15.75">
      <c r="A725" s="151"/>
      <c r="B725" s="347"/>
      <c r="C725" s="108"/>
      <c r="D725" s="108"/>
      <c r="E725" s="349"/>
    </row>
    <row r="726" spans="1:5" ht="15.75">
      <c r="A726" s="151"/>
      <c r="B726" s="347"/>
      <c r="C726" s="108"/>
      <c r="D726" s="108"/>
      <c r="E726" s="349"/>
    </row>
    <row r="727" spans="1:5" ht="15.75">
      <c r="A727" s="151"/>
      <c r="B727" s="347"/>
      <c r="C727" s="108"/>
      <c r="D727" s="108"/>
      <c r="E727" s="349"/>
    </row>
    <row r="728" spans="1:5" ht="15.75">
      <c r="A728" s="151"/>
      <c r="B728" s="347"/>
      <c r="C728" s="108"/>
      <c r="D728" s="108"/>
      <c r="E728" s="349"/>
    </row>
    <row r="729" spans="1:5" ht="15.75">
      <c r="A729" s="151"/>
      <c r="B729" s="347"/>
      <c r="C729" s="108"/>
      <c r="D729" s="108"/>
      <c r="E729" s="349"/>
    </row>
    <row r="730" spans="1:5" ht="15.75">
      <c r="A730" s="151"/>
      <c r="B730" s="347"/>
      <c r="C730" s="108"/>
      <c r="D730" s="108"/>
      <c r="E730" s="349"/>
    </row>
    <row r="731" spans="1:5" ht="15.75">
      <c r="A731" s="151"/>
      <c r="B731" s="347"/>
      <c r="C731" s="108"/>
      <c r="D731" s="108"/>
      <c r="E731" s="349"/>
    </row>
    <row r="732" spans="1:5" ht="15.75">
      <c r="A732" s="151"/>
      <c r="B732" s="347"/>
      <c r="C732" s="108"/>
      <c r="D732" s="108"/>
      <c r="E732" s="349"/>
    </row>
    <row r="733" spans="1:5" ht="15.75">
      <c r="A733" s="151"/>
      <c r="B733" s="347"/>
      <c r="C733" s="108"/>
      <c r="D733" s="108"/>
      <c r="E733" s="349"/>
    </row>
    <row r="734" spans="1:5" ht="15.75">
      <c r="A734" s="151"/>
      <c r="B734" s="347"/>
      <c r="C734" s="108"/>
      <c r="D734" s="108"/>
      <c r="E734" s="349"/>
    </row>
    <row r="735" spans="1:5" ht="15.75">
      <c r="A735" s="151"/>
      <c r="B735" s="347"/>
      <c r="C735" s="108"/>
      <c r="D735" s="108"/>
      <c r="E735" s="349"/>
    </row>
    <row r="736" spans="1:5" ht="15.75">
      <c r="A736" s="151"/>
      <c r="B736" s="347"/>
      <c r="C736" s="108"/>
      <c r="D736" s="108"/>
      <c r="E736" s="349"/>
    </row>
    <row r="737" spans="1:5" ht="15.75">
      <c r="A737" s="151"/>
      <c r="B737" s="347"/>
      <c r="C737" s="108"/>
      <c r="D737" s="108"/>
      <c r="E737" s="349"/>
    </row>
    <row r="738" spans="1:5" ht="15.75">
      <c r="A738" s="151"/>
      <c r="B738" s="347"/>
      <c r="C738" s="108"/>
      <c r="D738" s="108"/>
      <c r="E738" s="349"/>
    </row>
    <row r="739" spans="1:5" ht="15.75">
      <c r="A739" s="151"/>
      <c r="B739" s="347"/>
      <c r="C739" s="108"/>
      <c r="D739" s="108"/>
      <c r="E739" s="349"/>
    </row>
    <row r="740" spans="1:5" ht="15.75">
      <c r="A740" s="151"/>
      <c r="B740" s="347"/>
      <c r="C740" s="108"/>
      <c r="D740" s="108"/>
      <c r="E740" s="349"/>
    </row>
    <row r="741" spans="1:5" ht="15.75">
      <c r="A741" s="151"/>
      <c r="B741" s="347"/>
      <c r="C741" s="108"/>
      <c r="D741" s="108"/>
      <c r="E741" s="349"/>
    </row>
    <row r="742" spans="1:5" ht="15.75">
      <c r="A742" s="151"/>
      <c r="B742" s="347"/>
      <c r="C742" s="108"/>
      <c r="D742" s="108"/>
      <c r="E742" s="349"/>
    </row>
    <row r="743" spans="1:5" ht="15.75">
      <c r="A743" s="151"/>
      <c r="B743" s="347"/>
      <c r="C743" s="108"/>
      <c r="D743" s="108"/>
      <c r="E743" s="349"/>
    </row>
    <row r="744" spans="1:5" ht="15.75">
      <c r="A744" s="151"/>
      <c r="B744" s="347"/>
      <c r="C744" s="108"/>
      <c r="D744" s="108"/>
      <c r="E744" s="349"/>
    </row>
    <row r="745" spans="1:5" ht="15.75">
      <c r="A745" s="151"/>
      <c r="B745" s="347"/>
      <c r="C745" s="108"/>
      <c r="D745" s="108"/>
      <c r="E745" s="349"/>
    </row>
    <row r="746" spans="1:5" ht="15.75">
      <c r="A746" s="151"/>
      <c r="B746" s="347"/>
      <c r="C746" s="108"/>
      <c r="D746" s="108"/>
      <c r="E746" s="349"/>
    </row>
    <row r="747" spans="1:5" ht="15.75">
      <c r="A747" s="151"/>
      <c r="B747" s="347"/>
      <c r="C747" s="108"/>
      <c r="D747" s="108"/>
      <c r="E747" s="349"/>
    </row>
    <row r="748" spans="1:5" ht="15.75">
      <c r="A748" s="151"/>
      <c r="B748" s="347"/>
      <c r="C748" s="108"/>
      <c r="D748" s="108"/>
      <c r="E748" s="349"/>
    </row>
    <row r="749" spans="1:5" ht="15.75">
      <c r="A749" s="151"/>
      <c r="B749" s="347"/>
      <c r="C749" s="108"/>
      <c r="D749" s="108"/>
      <c r="E749" s="349"/>
    </row>
    <row r="750" spans="1:5" ht="15.75">
      <c r="A750" s="151"/>
      <c r="B750" s="347"/>
      <c r="C750" s="108"/>
      <c r="D750" s="108"/>
      <c r="E750" s="349"/>
    </row>
    <row r="751" spans="1:5" ht="15.75">
      <c r="A751" s="151"/>
      <c r="B751" s="347"/>
      <c r="C751" s="108"/>
      <c r="D751" s="108"/>
      <c r="E751" s="349"/>
    </row>
    <row r="752" spans="1:5" ht="15.75">
      <c r="A752" s="151"/>
      <c r="B752" s="347"/>
      <c r="C752" s="108"/>
      <c r="D752" s="108"/>
      <c r="E752" s="349"/>
    </row>
    <row r="753" spans="1:5" ht="15.75">
      <c r="A753" s="151"/>
      <c r="B753" s="347"/>
      <c r="C753" s="108"/>
      <c r="D753" s="108"/>
      <c r="E753" s="349"/>
    </row>
    <row r="754" spans="1:5" ht="15.75">
      <c r="A754" s="151"/>
      <c r="B754" s="347"/>
      <c r="C754" s="108"/>
      <c r="D754" s="108"/>
      <c r="E754" s="349"/>
    </row>
    <row r="755" spans="1:5" ht="15.75">
      <c r="A755" s="151"/>
      <c r="B755" s="347"/>
      <c r="C755" s="108"/>
      <c r="D755" s="108"/>
      <c r="E755" s="349"/>
    </row>
    <row r="756" spans="1:5" ht="15.75">
      <c r="A756" s="151"/>
      <c r="B756" s="347"/>
      <c r="C756" s="108"/>
      <c r="D756" s="108"/>
      <c r="E756" s="349"/>
    </row>
    <row r="757" spans="1:5" ht="15.75">
      <c r="A757" s="151"/>
      <c r="B757" s="347"/>
      <c r="C757" s="108"/>
      <c r="D757" s="108"/>
      <c r="E757" s="349"/>
    </row>
    <row r="758" spans="1:5" ht="15.75">
      <c r="A758" s="151"/>
      <c r="B758" s="347"/>
      <c r="C758" s="108"/>
      <c r="D758" s="108"/>
      <c r="E758" s="349"/>
    </row>
    <row r="759" spans="1:5" ht="15.75">
      <c r="A759" s="151"/>
      <c r="B759" s="347"/>
      <c r="C759" s="108"/>
      <c r="D759" s="108"/>
      <c r="E759" s="349"/>
    </row>
    <row r="760" spans="1:5" ht="15.75">
      <c r="A760" s="151"/>
      <c r="B760" s="347"/>
      <c r="C760" s="108"/>
      <c r="D760" s="108"/>
      <c r="E760" s="349"/>
    </row>
    <row r="761" spans="1:5" ht="15.75">
      <c r="A761" s="151"/>
      <c r="B761" s="347"/>
      <c r="C761" s="108"/>
      <c r="D761" s="108"/>
      <c r="E761" s="349"/>
    </row>
    <row r="762" spans="1:5" ht="15.75">
      <c r="A762" s="151"/>
      <c r="B762" s="347"/>
      <c r="C762" s="108"/>
      <c r="D762" s="108"/>
      <c r="E762" s="349"/>
    </row>
    <row r="763" spans="1:5" ht="15.75">
      <c r="A763" s="151"/>
      <c r="B763" s="347"/>
      <c r="C763" s="108"/>
      <c r="D763" s="108"/>
      <c r="E763" s="349"/>
    </row>
    <row r="764" spans="1:5" ht="15.75">
      <c r="A764" s="151"/>
      <c r="B764" s="347"/>
      <c r="C764" s="108"/>
      <c r="D764" s="108"/>
      <c r="E764" s="349"/>
    </row>
    <row r="765" spans="1:5" ht="15.75">
      <c r="A765" s="151"/>
      <c r="B765" s="347"/>
      <c r="C765" s="108"/>
      <c r="D765" s="108"/>
      <c r="E765" s="349"/>
    </row>
    <row r="766" spans="1:5" ht="15.75">
      <c r="A766" s="151"/>
      <c r="B766" s="347"/>
      <c r="C766" s="108"/>
      <c r="D766" s="108"/>
      <c r="E766" s="349"/>
    </row>
    <row r="767" spans="1:5" ht="15.75">
      <c r="A767" s="151"/>
      <c r="B767" s="347"/>
      <c r="C767" s="108"/>
      <c r="D767" s="108"/>
      <c r="E767" s="349"/>
    </row>
    <row r="768" spans="1:5" ht="15.75">
      <c r="A768" s="151"/>
      <c r="B768" s="347"/>
      <c r="C768" s="108"/>
      <c r="D768" s="108"/>
      <c r="E768" s="349"/>
    </row>
    <row r="769" spans="1:5" ht="15.75">
      <c r="A769" s="151"/>
      <c r="B769" s="347"/>
      <c r="C769" s="108"/>
      <c r="D769" s="108"/>
      <c r="E769" s="349"/>
    </row>
    <row r="770" spans="1:5" ht="15.75">
      <c r="A770" s="151"/>
      <c r="B770" s="347"/>
      <c r="C770" s="108"/>
      <c r="D770" s="108"/>
      <c r="E770" s="349"/>
    </row>
    <row r="771" spans="1:5" ht="15.75">
      <c r="A771" s="151"/>
      <c r="B771" s="347"/>
      <c r="C771" s="108"/>
      <c r="D771" s="108"/>
      <c r="E771" s="349"/>
    </row>
    <row r="772" spans="1:5" ht="15.75">
      <c r="A772" s="151"/>
      <c r="B772" s="347"/>
      <c r="C772" s="108"/>
      <c r="D772" s="108"/>
      <c r="E772" s="349"/>
    </row>
    <row r="773" spans="1:5" ht="15.75">
      <c r="A773" s="151"/>
      <c r="B773" s="347"/>
      <c r="C773" s="108"/>
      <c r="D773" s="108"/>
      <c r="E773" s="349"/>
    </row>
    <row r="774" spans="1:5" ht="15.75">
      <c r="A774" s="151"/>
      <c r="B774" s="347"/>
      <c r="C774" s="108"/>
      <c r="D774" s="108"/>
      <c r="E774" s="349"/>
    </row>
    <row r="775" spans="1:5" ht="15.75">
      <c r="A775" s="151"/>
      <c r="B775" s="347"/>
      <c r="C775" s="108"/>
      <c r="D775" s="108"/>
      <c r="E775" s="349"/>
    </row>
    <row r="776" spans="1:5" ht="15.75">
      <c r="A776" s="151"/>
      <c r="B776" s="347"/>
      <c r="C776" s="108"/>
      <c r="D776" s="108"/>
      <c r="E776" s="349"/>
    </row>
    <row r="777" spans="1:5" ht="15.75">
      <c r="A777" s="151"/>
      <c r="B777" s="347"/>
      <c r="C777" s="108"/>
      <c r="D777" s="108"/>
      <c r="E777" s="349"/>
    </row>
    <row r="778" spans="1:5" ht="15.75">
      <c r="A778" s="151"/>
      <c r="B778" s="347"/>
      <c r="C778" s="108"/>
      <c r="D778" s="108"/>
      <c r="E778" s="349"/>
    </row>
    <row r="779" spans="1:5" ht="15.75">
      <c r="A779" s="151"/>
      <c r="B779" s="347"/>
      <c r="C779" s="108"/>
      <c r="D779" s="108"/>
      <c r="E779" s="349"/>
    </row>
    <row r="780" spans="1:5" ht="15.75">
      <c r="A780" s="151"/>
      <c r="B780" s="347"/>
      <c r="C780" s="108"/>
      <c r="D780" s="108"/>
      <c r="E780" s="349"/>
    </row>
    <row r="781" spans="1:5" ht="15.75">
      <c r="A781" s="151"/>
      <c r="B781" s="347"/>
      <c r="C781" s="108"/>
      <c r="D781" s="108"/>
      <c r="E781" s="349"/>
    </row>
    <row r="782" spans="1:5" ht="15.75">
      <c r="A782" s="151"/>
      <c r="B782" s="347"/>
      <c r="C782" s="108"/>
      <c r="D782" s="108"/>
      <c r="E782" s="349"/>
    </row>
    <row r="783" spans="1:5" ht="15.75">
      <c r="A783" s="151"/>
      <c r="B783" s="347"/>
      <c r="C783" s="108"/>
      <c r="D783" s="108"/>
      <c r="E783" s="349"/>
    </row>
    <row r="784" spans="1:5" ht="15.75">
      <c r="A784" s="151"/>
      <c r="B784" s="347"/>
      <c r="C784" s="108"/>
      <c r="D784" s="108"/>
      <c r="E784" s="349"/>
    </row>
    <row r="785" spans="1:5" ht="15.75">
      <c r="A785" s="151"/>
      <c r="B785" s="347"/>
      <c r="C785" s="108"/>
      <c r="D785" s="108"/>
      <c r="E785" s="349"/>
    </row>
    <row r="786" spans="1:5" ht="15.75">
      <c r="A786" s="151"/>
      <c r="B786" s="347"/>
      <c r="C786" s="108"/>
      <c r="D786" s="108"/>
      <c r="E786" s="349"/>
    </row>
    <row r="787" spans="1:5" ht="15.75">
      <c r="A787" s="151"/>
      <c r="B787" s="347"/>
      <c r="C787" s="108"/>
      <c r="D787" s="108"/>
      <c r="E787" s="349"/>
    </row>
    <row r="788" spans="1:5" ht="15.75">
      <c r="A788" s="151"/>
      <c r="B788" s="347"/>
      <c r="C788" s="108"/>
      <c r="D788" s="108"/>
      <c r="E788" s="349"/>
    </row>
    <row r="789" spans="1:5" ht="15.75">
      <c r="A789" s="151"/>
      <c r="B789" s="347"/>
      <c r="C789" s="108"/>
      <c r="D789" s="108"/>
      <c r="E789" s="349"/>
    </row>
    <row r="790" spans="1:5" ht="15.75">
      <c r="A790" s="151"/>
      <c r="B790" s="347"/>
      <c r="C790" s="108"/>
      <c r="D790" s="108"/>
      <c r="E790" s="349"/>
    </row>
    <row r="791" spans="1:5" ht="15.75">
      <c r="A791" s="151"/>
      <c r="B791" s="347"/>
      <c r="C791" s="108"/>
      <c r="D791" s="108"/>
      <c r="E791" s="349"/>
    </row>
    <row r="792" spans="1:5" ht="15.75">
      <c r="A792" s="151"/>
      <c r="B792" s="347"/>
      <c r="C792" s="108"/>
      <c r="D792" s="108"/>
      <c r="E792" s="349"/>
    </row>
    <row r="793" spans="1:5" ht="15.75">
      <c r="A793" s="151"/>
      <c r="B793" s="347"/>
      <c r="C793" s="108"/>
      <c r="D793" s="108"/>
      <c r="E793" s="349"/>
    </row>
    <row r="794" spans="1:5" ht="15.75">
      <c r="A794" s="151"/>
      <c r="B794" s="347"/>
      <c r="C794" s="108"/>
      <c r="D794" s="108"/>
      <c r="E794" s="349"/>
    </row>
    <row r="795" spans="1:5" ht="15.75">
      <c r="A795" s="151"/>
      <c r="B795" s="347"/>
      <c r="C795" s="108"/>
      <c r="D795" s="108"/>
      <c r="E795" s="349"/>
    </row>
    <row r="796" spans="1:5" ht="15.75">
      <c r="A796" s="151"/>
      <c r="B796" s="347"/>
      <c r="C796" s="108"/>
      <c r="D796" s="108"/>
      <c r="E796" s="349"/>
    </row>
    <row r="797" spans="1:5" ht="15.75">
      <c r="A797" s="151"/>
      <c r="B797" s="347"/>
      <c r="C797" s="108"/>
      <c r="D797" s="108"/>
      <c r="E797" s="349"/>
    </row>
    <row r="798" spans="1:5" ht="15.75">
      <c r="A798" s="151"/>
      <c r="B798" s="347"/>
      <c r="C798" s="108"/>
      <c r="D798" s="108"/>
      <c r="E798" s="349"/>
    </row>
    <row r="799" spans="1:5" ht="15.75">
      <c r="A799" s="151"/>
      <c r="B799" s="347"/>
      <c r="C799" s="108"/>
      <c r="D799" s="108"/>
      <c r="E799" s="349"/>
    </row>
    <row r="800" spans="1:5" ht="15.75">
      <c r="A800" s="151"/>
      <c r="B800" s="347"/>
      <c r="C800" s="108"/>
      <c r="D800" s="108"/>
      <c r="E800" s="349"/>
    </row>
    <row r="801" spans="1:5" ht="15.75">
      <c r="A801" s="151"/>
      <c r="B801" s="347"/>
      <c r="C801" s="108"/>
      <c r="D801" s="108"/>
      <c r="E801" s="349"/>
    </row>
    <row r="802" spans="1:5" ht="15.75">
      <c r="A802" s="151"/>
      <c r="B802" s="347"/>
      <c r="C802" s="108"/>
      <c r="D802" s="108"/>
      <c r="E802" s="349"/>
    </row>
    <row r="803" spans="1:5" ht="15.75">
      <c r="A803" s="151"/>
      <c r="B803" s="347"/>
      <c r="C803" s="108"/>
      <c r="D803" s="108"/>
      <c r="E803" s="349"/>
    </row>
    <row r="804" spans="1:5" ht="15.75">
      <c r="A804" s="151"/>
      <c r="B804" s="347"/>
      <c r="C804" s="108"/>
      <c r="D804" s="108"/>
      <c r="E804" s="349"/>
    </row>
    <row r="805" spans="1:5" ht="15.75">
      <c r="A805" s="151"/>
      <c r="B805" s="347"/>
      <c r="C805" s="108"/>
      <c r="D805" s="108"/>
      <c r="E805" s="349"/>
    </row>
    <row r="806" spans="1:5" ht="15.75">
      <c r="A806" s="151"/>
      <c r="B806" s="347"/>
      <c r="C806" s="108"/>
      <c r="D806" s="108"/>
      <c r="E806" s="349"/>
    </row>
    <row r="807" spans="1:5" ht="15.75">
      <c r="A807" s="151"/>
      <c r="B807" s="347"/>
      <c r="C807" s="108"/>
      <c r="D807" s="108"/>
      <c r="E807" s="349"/>
    </row>
    <row r="808" spans="1:5" ht="15.75">
      <c r="A808" s="151"/>
      <c r="B808" s="347"/>
      <c r="C808" s="108"/>
      <c r="D808" s="108"/>
      <c r="E808" s="349"/>
    </row>
    <row r="809" spans="1:5" ht="15.75">
      <c r="A809" s="151"/>
      <c r="B809" s="347"/>
      <c r="C809" s="108"/>
      <c r="D809" s="108"/>
      <c r="E809" s="349"/>
    </row>
    <row r="810" spans="1:5" ht="15.75">
      <c r="A810" s="151"/>
      <c r="B810" s="347"/>
      <c r="C810" s="108"/>
      <c r="D810" s="108"/>
      <c r="E810" s="349"/>
    </row>
    <row r="811" spans="1:5" ht="15.75">
      <c r="A811" s="151"/>
      <c r="B811" s="347"/>
      <c r="C811" s="108"/>
      <c r="D811" s="108"/>
      <c r="E811" s="349"/>
    </row>
    <row r="812" spans="1:5" ht="15.75">
      <c r="A812" s="151"/>
      <c r="B812" s="347"/>
      <c r="C812" s="108"/>
      <c r="D812" s="108"/>
      <c r="E812" s="349"/>
    </row>
    <row r="813" spans="1:5" ht="15.75">
      <c r="A813" s="151"/>
      <c r="B813" s="347"/>
      <c r="C813" s="108"/>
      <c r="D813" s="108"/>
      <c r="E813" s="349"/>
    </row>
    <row r="814" spans="1:5" ht="15.75">
      <c r="A814" s="151"/>
      <c r="B814" s="347"/>
      <c r="C814" s="108"/>
      <c r="D814" s="108"/>
      <c r="E814" s="349"/>
    </row>
    <row r="815" spans="1:5" ht="15.75">
      <c r="A815" s="151"/>
      <c r="B815" s="347"/>
      <c r="C815" s="108"/>
      <c r="D815" s="108"/>
      <c r="E815" s="349"/>
    </row>
    <row r="816" spans="1:5" ht="15.75">
      <c r="A816" s="151"/>
      <c r="B816" s="347"/>
      <c r="C816" s="108"/>
      <c r="D816" s="108"/>
      <c r="E816" s="349"/>
    </row>
    <row r="817" spans="1:5" ht="15.75">
      <c r="A817" s="151"/>
      <c r="B817" s="347"/>
      <c r="C817" s="108"/>
      <c r="D817" s="108"/>
      <c r="E817" s="349"/>
    </row>
    <row r="818" spans="1:5" ht="15.75">
      <c r="A818" s="151"/>
      <c r="B818" s="347"/>
      <c r="C818" s="108"/>
      <c r="D818" s="108"/>
      <c r="E818" s="349"/>
    </row>
    <row r="819" spans="1:5" ht="15.75">
      <c r="A819" s="151"/>
      <c r="B819" s="347"/>
      <c r="C819" s="108"/>
      <c r="D819" s="108"/>
      <c r="E819" s="349"/>
    </row>
    <row r="820" spans="1:5" ht="15.75">
      <c r="A820" s="151"/>
      <c r="B820" s="347"/>
      <c r="C820" s="108"/>
      <c r="D820" s="108"/>
      <c r="E820" s="349"/>
    </row>
    <row r="821" spans="1:5" ht="15.75">
      <c r="A821" s="151"/>
      <c r="B821" s="347"/>
      <c r="C821" s="108"/>
      <c r="D821" s="108"/>
      <c r="E821" s="349"/>
    </row>
    <row r="822" spans="1:5" ht="15.75">
      <c r="A822" s="151"/>
      <c r="B822" s="347"/>
      <c r="C822" s="108"/>
      <c r="D822" s="108"/>
      <c r="E822" s="349"/>
    </row>
    <row r="823" spans="1:5" ht="15.75">
      <c r="A823" s="151"/>
      <c r="B823" s="347"/>
      <c r="C823" s="108"/>
      <c r="D823" s="108"/>
      <c r="E823" s="349"/>
    </row>
    <row r="824" spans="1:5" ht="15.75">
      <c r="A824" s="151"/>
      <c r="B824" s="347"/>
      <c r="C824" s="108"/>
      <c r="D824" s="108"/>
      <c r="E824" s="349"/>
    </row>
    <row r="825" spans="1:5" ht="15.75">
      <c r="A825" s="151"/>
      <c r="B825" s="347"/>
      <c r="C825" s="108"/>
      <c r="D825" s="108"/>
      <c r="E825" s="349"/>
    </row>
    <row r="826" spans="1:5" ht="15.75">
      <c r="A826" s="151"/>
      <c r="B826" s="347"/>
      <c r="C826" s="108"/>
      <c r="D826" s="108"/>
      <c r="E826" s="349"/>
    </row>
    <row r="827" spans="1:5" ht="15.75">
      <c r="A827" s="151"/>
      <c r="B827" s="347"/>
      <c r="C827" s="108"/>
      <c r="D827" s="108"/>
      <c r="E827" s="349"/>
    </row>
    <row r="828" spans="1:5" ht="15.75">
      <c r="A828" s="151"/>
      <c r="B828" s="347"/>
      <c r="C828" s="108"/>
      <c r="D828" s="108"/>
      <c r="E828" s="349"/>
    </row>
    <row r="829" spans="1:5" ht="15.75">
      <c r="A829" s="151"/>
      <c r="B829" s="347"/>
      <c r="C829" s="108"/>
      <c r="D829" s="108"/>
      <c r="E829" s="349"/>
    </row>
    <row r="830" spans="1:5" ht="15.75">
      <c r="A830" s="151"/>
      <c r="B830" s="347"/>
      <c r="C830" s="108"/>
      <c r="D830" s="108"/>
      <c r="E830" s="349"/>
    </row>
    <row r="831" spans="1:5" ht="15.75">
      <c r="A831" s="151"/>
      <c r="B831" s="347"/>
      <c r="C831" s="108"/>
      <c r="D831" s="108"/>
      <c r="E831" s="349"/>
    </row>
    <row r="832" spans="1:5" ht="15.75">
      <c r="A832" s="151"/>
      <c r="B832" s="347"/>
      <c r="C832" s="108"/>
      <c r="D832" s="108"/>
      <c r="E832" s="349"/>
    </row>
    <row r="833" spans="1:5" ht="15.75">
      <c r="A833" s="151"/>
      <c r="B833" s="347"/>
      <c r="C833" s="108"/>
      <c r="D833" s="108"/>
      <c r="E833" s="349"/>
    </row>
    <row r="834" spans="1:5" ht="15.75">
      <c r="A834" s="151"/>
      <c r="B834" s="347"/>
      <c r="C834" s="108"/>
      <c r="D834" s="108"/>
      <c r="E834" s="349"/>
    </row>
    <row r="835" spans="1:5" ht="15.75">
      <c r="A835" s="151"/>
      <c r="B835" s="347"/>
      <c r="C835" s="108"/>
      <c r="D835" s="108"/>
      <c r="E835" s="349"/>
    </row>
    <row r="836" spans="1:5" ht="15.75">
      <c r="A836" s="151"/>
      <c r="B836" s="347"/>
      <c r="C836" s="108"/>
      <c r="D836" s="108"/>
      <c r="E836" s="349"/>
    </row>
    <row r="837" spans="1:5" ht="15.75">
      <c r="A837" s="151"/>
      <c r="B837" s="347"/>
      <c r="C837" s="108"/>
      <c r="D837" s="108"/>
      <c r="E837" s="349"/>
    </row>
    <row r="838" spans="1:5" ht="15.75">
      <c r="A838" s="151"/>
      <c r="B838" s="347"/>
      <c r="C838" s="108"/>
      <c r="D838" s="108"/>
      <c r="E838" s="349"/>
    </row>
    <row r="839" spans="1:5" ht="15.75">
      <c r="A839" s="151"/>
      <c r="B839" s="347"/>
      <c r="C839" s="108"/>
      <c r="D839" s="108"/>
      <c r="E839" s="349"/>
    </row>
    <row r="840" spans="1:5" ht="15.75">
      <c r="A840" s="151"/>
      <c r="B840" s="347"/>
      <c r="C840" s="108"/>
      <c r="D840" s="108"/>
      <c r="E840" s="349"/>
    </row>
    <row r="841" spans="1:5" ht="15.75">
      <c r="A841" s="151"/>
      <c r="B841" s="347"/>
      <c r="C841" s="108"/>
      <c r="D841" s="108"/>
      <c r="E841" s="349"/>
    </row>
    <row r="842" spans="1:5" ht="15.75">
      <c r="A842" s="151"/>
      <c r="B842" s="347"/>
      <c r="C842" s="108"/>
      <c r="D842" s="108"/>
      <c r="E842" s="349"/>
    </row>
    <row r="843" spans="1:5" ht="15.75">
      <c r="A843" s="151"/>
      <c r="B843" s="347"/>
      <c r="C843" s="108"/>
      <c r="D843" s="108"/>
      <c r="E843" s="349"/>
    </row>
    <row r="844" spans="1:5" ht="15.75">
      <c r="A844" s="151"/>
      <c r="B844" s="347"/>
      <c r="C844" s="108"/>
      <c r="D844" s="108"/>
      <c r="E844" s="349"/>
    </row>
    <row r="845" spans="1:5" ht="15.75">
      <c r="A845" s="151"/>
      <c r="B845" s="347"/>
      <c r="C845" s="108"/>
      <c r="D845" s="108"/>
      <c r="E845" s="349"/>
    </row>
    <row r="846" spans="1:5" ht="15.75">
      <c r="A846" s="151"/>
      <c r="B846" s="347"/>
      <c r="C846" s="108"/>
      <c r="D846" s="108"/>
      <c r="E846" s="349"/>
    </row>
    <row r="847" spans="1:5" ht="15.75">
      <c r="A847" s="151"/>
      <c r="B847" s="347"/>
      <c r="C847" s="108"/>
      <c r="D847" s="108"/>
      <c r="E847" s="349"/>
    </row>
    <row r="848" spans="1:5" ht="15.75">
      <c r="A848" s="151"/>
      <c r="B848" s="347"/>
      <c r="C848" s="108"/>
      <c r="D848" s="108"/>
      <c r="E848" s="349"/>
    </row>
    <row r="849" spans="1:5" ht="15.75">
      <c r="A849" s="151"/>
      <c r="B849" s="347"/>
      <c r="C849" s="108"/>
      <c r="D849" s="108"/>
      <c r="E849" s="349"/>
    </row>
    <row r="850" spans="1:5" ht="15.75">
      <c r="A850" s="151"/>
      <c r="B850" s="347"/>
      <c r="C850" s="108"/>
      <c r="D850" s="108"/>
      <c r="E850" s="349"/>
    </row>
    <row r="851" spans="1:5" ht="15.75">
      <c r="A851" s="151"/>
      <c r="B851" s="347"/>
      <c r="C851" s="108"/>
      <c r="D851" s="108"/>
      <c r="E851" s="349"/>
    </row>
    <row r="852" spans="1:5" ht="15.75">
      <c r="A852" s="151"/>
      <c r="B852" s="347"/>
      <c r="C852" s="108"/>
      <c r="D852" s="108"/>
      <c r="E852" s="349"/>
    </row>
    <row r="853" spans="1:5" ht="15.75">
      <c r="A853" s="151"/>
      <c r="B853" s="347"/>
      <c r="C853" s="108"/>
      <c r="D853" s="108"/>
      <c r="E853" s="349"/>
    </row>
    <row r="854" spans="1:5" ht="15.75">
      <c r="A854" s="151"/>
      <c r="B854" s="347"/>
      <c r="C854" s="108"/>
      <c r="D854" s="108"/>
      <c r="E854" s="349"/>
    </row>
    <row r="855" spans="1:5" ht="15.75">
      <c r="A855" s="151"/>
      <c r="B855" s="347"/>
      <c r="C855" s="108"/>
      <c r="D855" s="108"/>
      <c r="E855" s="349"/>
    </row>
    <row r="856" spans="1:5" ht="15.75">
      <c r="A856" s="151"/>
      <c r="B856" s="347"/>
      <c r="C856" s="108"/>
      <c r="D856" s="108"/>
      <c r="E856" s="349"/>
    </row>
    <row r="857" spans="1:5" ht="15.75">
      <c r="A857" s="151"/>
      <c r="B857" s="347"/>
      <c r="C857" s="108"/>
      <c r="D857" s="108"/>
      <c r="E857" s="349"/>
    </row>
    <row r="858" spans="1:5" ht="15.75">
      <c r="A858" s="151"/>
      <c r="B858" s="347"/>
      <c r="C858" s="108"/>
      <c r="D858" s="108"/>
      <c r="E858" s="349"/>
    </row>
    <row r="859" spans="1:5" ht="15.75">
      <c r="A859" s="151"/>
      <c r="B859" s="347"/>
      <c r="C859" s="108"/>
      <c r="D859" s="108"/>
      <c r="E859" s="349"/>
    </row>
    <row r="860" spans="1:5" ht="15.75">
      <c r="A860" s="151"/>
      <c r="B860" s="347"/>
      <c r="C860" s="108"/>
      <c r="D860" s="108"/>
      <c r="E860" s="349"/>
    </row>
    <row r="861" spans="1:5" ht="15.75">
      <c r="A861" s="151"/>
      <c r="B861" s="347"/>
      <c r="C861" s="108"/>
      <c r="D861" s="108"/>
      <c r="E861" s="349"/>
    </row>
    <row r="862" spans="1:5" ht="15.75">
      <c r="A862" s="151"/>
      <c r="B862" s="347"/>
      <c r="C862" s="108"/>
      <c r="D862" s="108"/>
      <c r="E862" s="349"/>
    </row>
    <row r="863" spans="1:5" ht="15.75">
      <c r="A863" s="151"/>
      <c r="B863" s="347"/>
      <c r="C863" s="108"/>
      <c r="D863" s="108"/>
      <c r="E863" s="349"/>
    </row>
    <row r="864" spans="1:5" ht="15.75">
      <c r="A864" s="151"/>
      <c r="B864" s="347"/>
      <c r="C864" s="108"/>
      <c r="D864" s="108"/>
      <c r="E864" s="349"/>
    </row>
    <row r="865" spans="1:5" ht="15.75">
      <c r="A865" s="151"/>
      <c r="B865" s="347"/>
      <c r="C865" s="108"/>
      <c r="D865" s="108"/>
      <c r="E865" s="349"/>
    </row>
    <row r="866" spans="1:5" ht="15.75">
      <c r="A866" s="151"/>
      <c r="B866" s="347"/>
      <c r="C866" s="108"/>
      <c r="D866" s="108"/>
      <c r="E866" s="349"/>
    </row>
    <row r="867" spans="1:5" ht="15.75">
      <c r="A867" s="151"/>
      <c r="B867" s="347"/>
      <c r="C867" s="108"/>
      <c r="D867" s="108"/>
      <c r="E867" s="349"/>
    </row>
    <row r="868" spans="1:5" ht="15.75">
      <c r="A868" s="151"/>
      <c r="B868" s="347"/>
      <c r="C868" s="108"/>
      <c r="D868" s="108"/>
      <c r="E868" s="349"/>
    </row>
    <row r="869" spans="1:5" ht="15.75">
      <c r="A869" s="151"/>
      <c r="B869" s="347"/>
      <c r="C869" s="108"/>
      <c r="D869" s="108"/>
      <c r="E869" s="349"/>
    </row>
    <row r="870" spans="1:5" ht="15.75">
      <c r="A870" s="151"/>
      <c r="B870" s="347"/>
      <c r="C870" s="108"/>
      <c r="D870" s="108"/>
      <c r="E870" s="349"/>
    </row>
    <row r="871" spans="1:5" ht="15.75">
      <c r="A871" s="151"/>
      <c r="B871" s="347"/>
      <c r="C871" s="108"/>
      <c r="D871" s="108"/>
      <c r="E871" s="349"/>
    </row>
    <row r="872" spans="1:5" ht="15.75">
      <c r="A872" s="151"/>
      <c r="B872" s="347"/>
      <c r="C872" s="108"/>
      <c r="D872" s="108"/>
      <c r="E872" s="349"/>
    </row>
    <row r="873" spans="1:5" ht="15.75">
      <c r="A873" s="151"/>
      <c r="B873" s="347"/>
      <c r="C873" s="108"/>
      <c r="D873" s="108"/>
      <c r="E873" s="349"/>
    </row>
    <row r="874" spans="1:5" ht="15.75">
      <c r="A874" s="151"/>
      <c r="B874" s="347"/>
      <c r="C874" s="108"/>
      <c r="D874" s="108"/>
      <c r="E874" s="349"/>
    </row>
    <row r="875" spans="1:5" ht="15.75">
      <c r="A875" s="151"/>
      <c r="B875" s="347"/>
      <c r="C875" s="108"/>
      <c r="D875" s="108"/>
      <c r="E875" s="349"/>
    </row>
    <row r="876" spans="1:5" ht="15.75">
      <c r="A876" s="151"/>
      <c r="B876" s="347"/>
      <c r="C876" s="108"/>
      <c r="D876" s="108"/>
      <c r="E876" s="349"/>
    </row>
    <row r="877" spans="1:5" ht="15.75">
      <c r="A877" s="151"/>
      <c r="B877" s="347"/>
      <c r="C877" s="108"/>
      <c r="D877" s="108"/>
      <c r="E877" s="349"/>
    </row>
    <row r="878" spans="1:5" ht="15.75">
      <c r="A878" s="151"/>
      <c r="B878" s="347"/>
      <c r="C878" s="108"/>
      <c r="D878" s="108"/>
      <c r="E878" s="349"/>
    </row>
    <row r="879" spans="1:5" ht="15.75">
      <c r="A879" s="151"/>
      <c r="B879" s="347"/>
      <c r="C879" s="108"/>
      <c r="D879" s="108"/>
      <c r="E879" s="349"/>
    </row>
    <row r="880" spans="1:5" ht="15.75">
      <c r="A880" s="151"/>
      <c r="B880" s="347"/>
      <c r="C880" s="108"/>
      <c r="D880" s="108"/>
      <c r="E880" s="349"/>
    </row>
    <row r="881" spans="1:5" ht="15.75">
      <c r="A881" s="151"/>
      <c r="B881" s="347"/>
      <c r="C881" s="108"/>
      <c r="D881" s="108"/>
      <c r="E881" s="349"/>
    </row>
    <row r="882" spans="1:5" ht="15.75">
      <c r="A882" s="151"/>
      <c r="B882" s="347"/>
      <c r="C882" s="108"/>
      <c r="D882" s="108"/>
      <c r="E882" s="349"/>
    </row>
    <row r="883" spans="1:5" ht="15.75">
      <c r="A883" s="151"/>
      <c r="B883" s="347"/>
      <c r="C883" s="108"/>
      <c r="D883" s="108"/>
      <c r="E883" s="349"/>
    </row>
    <row r="884" spans="1:5" ht="15.75">
      <c r="A884" s="151"/>
      <c r="B884" s="347"/>
      <c r="C884" s="108"/>
      <c r="D884" s="108"/>
      <c r="E884" s="349"/>
    </row>
    <row r="885" spans="1:5" ht="15.75">
      <c r="A885" s="151"/>
      <c r="B885" s="347"/>
      <c r="C885" s="108"/>
      <c r="D885" s="108"/>
      <c r="E885" s="349"/>
    </row>
    <row r="886" spans="1:5" ht="15.75">
      <c r="A886" s="151"/>
      <c r="B886" s="347"/>
      <c r="C886" s="108"/>
      <c r="D886" s="108"/>
      <c r="E886" s="349"/>
    </row>
    <row r="887" spans="1:5" ht="15.75">
      <c r="A887" s="151"/>
      <c r="B887" s="347"/>
      <c r="C887" s="108"/>
      <c r="D887" s="108"/>
      <c r="E887" s="349"/>
    </row>
    <row r="888" spans="1:5" ht="15.75">
      <c r="A888" s="151"/>
      <c r="B888" s="347"/>
      <c r="C888" s="108"/>
      <c r="D888" s="108"/>
      <c r="E888" s="349"/>
    </row>
    <row r="889" spans="1:5" ht="15.75">
      <c r="A889" s="151"/>
      <c r="B889" s="347"/>
      <c r="C889" s="108"/>
      <c r="D889" s="108"/>
      <c r="E889" s="349"/>
    </row>
    <row r="890" spans="1:5" ht="15.75">
      <c r="A890" s="151"/>
      <c r="B890" s="347"/>
      <c r="C890" s="108"/>
      <c r="D890" s="108"/>
      <c r="E890" s="349"/>
    </row>
    <row r="891" spans="1:5" ht="15.75">
      <c r="A891" s="151"/>
      <c r="B891" s="347"/>
      <c r="C891" s="108"/>
      <c r="D891" s="108"/>
      <c r="E891" s="349"/>
    </row>
    <row r="892" spans="1:5" ht="15.75">
      <c r="A892" s="151"/>
      <c r="B892" s="347"/>
      <c r="C892" s="108"/>
      <c r="D892" s="108"/>
      <c r="E892" s="349"/>
    </row>
    <row r="893" spans="1:5" ht="15.75">
      <c r="A893" s="151"/>
      <c r="B893" s="347"/>
      <c r="C893" s="108"/>
      <c r="D893" s="108"/>
      <c r="E893" s="349"/>
    </row>
    <row r="894" spans="1:5" ht="15.75">
      <c r="A894" s="151"/>
      <c r="B894" s="347"/>
      <c r="C894" s="108"/>
      <c r="D894" s="108"/>
      <c r="E894" s="349"/>
    </row>
    <row r="895" spans="1:5" ht="15.75">
      <c r="A895" s="151"/>
      <c r="B895" s="347"/>
      <c r="C895" s="108"/>
      <c r="D895" s="108"/>
      <c r="E895" s="349"/>
    </row>
    <row r="896" spans="1:5" ht="15.75">
      <c r="A896" s="151"/>
      <c r="B896" s="347"/>
      <c r="C896" s="108"/>
      <c r="D896" s="108"/>
      <c r="E896" s="349"/>
    </row>
    <row r="897" spans="1:5" ht="15.75">
      <c r="A897" s="151"/>
      <c r="B897" s="347"/>
      <c r="C897" s="108"/>
      <c r="D897" s="108"/>
      <c r="E897" s="349"/>
    </row>
    <row r="898" spans="1:5" ht="15.75">
      <c r="A898" s="151"/>
      <c r="B898" s="347"/>
      <c r="C898" s="108"/>
      <c r="D898" s="108"/>
      <c r="E898" s="349"/>
    </row>
    <row r="899" spans="1:5" ht="15.75">
      <c r="A899" s="151"/>
      <c r="B899" s="347"/>
      <c r="C899" s="108"/>
      <c r="D899" s="108"/>
      <c r="E899" s="349"/>
    </row>
    <row r="900" spans="1:5" ht="15.75">
      <c r="A900" s="151"/>
      <c r="B900" s="347"/>
      <c r="C900" s="108"/>
      <c r="D900" s="108"/>
      <c r="E900" s="349"/>
    </row>
    <row r="901" spans="1:5" ht="15.75">
      <c r="A901" s="151"/>
      <c r="B901" s="347"/>
      <c r="C901" s="108"/>
      <c r="D901" s="108"/>
      <c r="E901" s="349"/>
    </row>
    <row r="902" spans="1:5" ht="15.75">
      <c r="A902" s="151"/>
      <c r="B902" s="347"/>
      <c r="C902" s="108"/>
      <c r="D902" s="108"/>
      <c r="E902" s="349"/>
    </row>
    <row r="903" spans="1:5" ht="15.75">
      <c r="A903" s="151"/>
      <c r="B903" s="347"/>
      <c r="C903" s="108"/>
      <c r="D903" s="108"/>
      <c r="E903" s="349"/>
    </row>
    <row r="904" spans="1:5" ht="15.75">
      <c r="A904" s="151"/>
      <c r="B904" s="347"/>
      <c r="C904" s="108"/>
      <c r="D904" s="108"/>
      <c r="E904" s="349"/>
    </row>
    <row r="905" spans="1:5" ht="15.75">
      <c r="A905" s="151"/>
      <c r="B905" s="347"/>
      <c r="C905" s="108"/>
      <c r="D905" s="108"/>
      <c r="E905" s="349"/>
    </row>
    <row r="906" spans="1:5" ht="15.75">
      <c r="A906" s="151"/>
      <c r="B906" s="347"/>
      <c r="C906" s="108"/>
      <c r="D906" s="108"/>
      <c r="E906" s="349"/>
    </row>
    <row r="907" spans="1:5" ht="15.75">
      <c r="A907" s="151"/>
      <c r="B907" s="347"/>
      <c r="C907" s="108"/>
      <c r="D907" s="108"/>
      <c r="E907" s="349"/>
    </row>
    <row r="908" spans="1:5" ht="15.75">
      <c r="A908" s="151"/>
      <c r="B908" s="347"/>
      <c r="C908" s="108"/>
      <c r="D908" s="108"/>
      <c r="E908" s="349"/>
    </row>
    <row r="909" spans="1:5" ht="15.75">
      <c r="A909" s="151"/>
      <c r="B909" s="347"/>
      <c r="C909" s="108"/>
      <c r="D909" s="108"/>
      <c r="E909" s="349"/>
    </row>
    <row r="910" spans="1:5" ht="15.75">
      <c r="A910" s="151"/>
      <c r="B910" s="347"/>
      <c r="C910" s="108"/>
      <c r="D910" s="108"/>
      <c r="E910" s="349"/>
    </row>
    <row r="911" spans="1:5" ht="15.75">
      <c r="A911" s="151"/>
      <c r="B911" s="347"/>
      <c r="C911" s="108"/>
      <c r="D911" s="108"/>
      <c r="E911" s="349"/>
    </row>
    <row r="912" spans="1:5" ht="15.75">
      <c r="A912" s="151"/>
      <c r="B912" s="347"/>
      <c r="C912" s="108"/>
      <c r="D912" s="108"/>
      <c r="E912" s="349"/>
    </row>
    <row r="913" spans="1:5" ht="15.75">
      <c r="A913" s="151"/>
      <c r="B913" s="347"/>
      <c r="C913" s="108"/>
      <c r="D913" s="108"/>
      <c r="E913" s="349"/>
    </row>
    <row r="914" spans="1:5" ht="15.75">
      <c r="A914" s="151"/>
      <c r="B914" s="347"/>
      <c r="C914" s="108"/>
      <c r="D914" s="108"/>
      <c r="E914" s="349"/>
    </row>
    <row r="915" spans="1:5" ht="15.75">
      <c r="A915" s="151"/>
      <c r="B915" s="347"/>
      <c r="C915" s="108"/>
      <c r="D915" s="108"/>
      <c r="E915" s="349"/>
    </row>
    <row r="916" spans="1:5" ht="15.75">
      <c r="A916" s="151"/>
      <c r="B916" s="347"/>
      <c r="C916" s="108"/>
      <c r="D916" s="108"/>
      <c r="E916" s="349"/>
    </row>
    <row r="917" spans="1:5" ht="15.75">
      <c r="A917" s="151"/>
      <c r="B917" s="347"/>
      <c r="C917" s="108"/>
      <c r="D917" s="108"/>
      <c r="E917" s="349"/>
    </row>
    <row r="918" spans="1:5" ht="15.75">
      <c r="A918" s="151"/>
      <c r="B918" s="347"/>
      <c r="C918" s="108"/>
      <c r="D918" s="108"/>
      <c r="E918" s="349"/>
    </row>
    <row r="919" spans="1:5" ht="15.75">
      <c r="A919" s="151"/>
      <c r="B919" s="347"/>
      <c r="C919" s="108"/>
      <c r="D919" s="108"/>
      <c r="E919" s="349"/>
    </row>
    <row r="920" spans="1:5" ht="15.75">
      <c r="A920" s="151"/>
      <c r="B920" s="347"/>
      <c r="C920" s="108"/>
      <c r="D920" s="108"/>
      <c r="E920" s="349"/>
    </row>
    <row r="921" spans="1:5" ht="15.75">
      <c r="A921" s="151"/>
      <c r="B921" s="347"/>
      <c r="C921" s="108"/>
      <c r="D921" s="108"/>
      <c r="E921" s="349"/>
    </row>
    <row r="922" spans="1:5" ht="15.75">
      <c r="A922" s="151"/>
      <c r="B922" s="347"/>
      <c r="C922" s="108"/>
      <c r="D922" s="108"/>
      <c r="E922" s="349"/>
    </row>
    <row r="923" spans="1:5" ht="15.75">
      <c r="A923" s="151"/>
      <c r="B923" s="347"/>
      <c r="C923" s="108"/>
      <c r="D923" s="108"/>
      <c r="E923" s="349"/>
    </row>
    <row r="924" spans="1:5" ht="15.75">
      <c r="A924" s="151"/>
      <c r="B924" s="347"/>
      <c r="C924" s="108"/>
      <c r="D924" s="108"/>
      <c r="E924" s="349"/>
    </row>
    <row r="925" spans="1:5" ht="15.75">
      <c r="A925" s="151"/>
      <c r="B925" s="347"/>
      <c r="C925" s="108"/>
      <c r="D925" s="108"/>
      <c r="E925" s="349"/>
    </row>
    <row r="926" spans="1:5" ht="15.75">
      <c r="A926" s="151"/>
      <c r="B926" s="347"/>
      <c r="C926" s="108"/>
      <c r="D926" s="108"/>
      <c r="E926" s="349"/>
    </row>
    <row r="927" spans="1:5" ht="15.75">
      <c r="A927" s="151"/>
      <c r="B927" s="347"/>
      <c r="C927" s="108"/>
      <c r="D927" s="108"/>
      <c r="E927" s="349"/>
    </row>
    <row r="928" spans="1:5" ht="15.75">
      <c r="A928" s="151"/>
      <c r="B928" s="347"/>
      <c r="C928" s="108"/>
      <c r="D928" s="108"/>
      <c r="E928" s="349"/>
    </row>
    <row r="929" spans="1:5" ht="15.75">
      <c r="A929" s="151"/>
      <c r="B929" s="347"/>
      <c r="C929" s="108"/>
      <c r="D929" s="108"/>
      <c r="E929" s="349"/>
    </row>
    <row r="930" spans="1:5" ht="15.75">
      <c r="A930" s="151"/>
      <c r="B930" s="347"/>
      <c r="C930" s="108"/>
      <c r="D930" s="108"/>
      <c r="E930" s="349"/>
    </row>
    <row r="931" spans="1:5" ht="15.75">
      <c r="A931" s="151"/>
      <c r="B931" s="347"/>
      <c r="C931" s="108"/>
      <c r="D931" s="108"/>
      <c r="E931" s="349"/>
    </row>
    <row r="932" spans="1:5" ht="15.75">
      <c r="A932" s="151"/>
      <c r="B932" s="347"/>
      <c r="C932" s="108"/>
      <c r="D932" s="108"/>
      <c r="E932" s="349"/>
    </row>
    <row r="933" spans="1:5" ht="15.75">
      <c r="A933" s="151"/>
      <c r="B933" s="347"/>
      <c r="C933" s="108"/>
      <c r="D933" s="108"/>
      <c r="E933" s="349"/>
    </row>
    <row r="934" spans="1:5" ht="15.75">
      <c r="A934" s="151"/>
      <c r="B934" s="347"/>
      <c r="C934" s="108"/>
      <c r="D934" s="108"/>
      <c r="E934" s="349"/>
    </row>
    <row r="935" spans="1:5" ht="15.75">
      <c r="A935" s="151"/>
      <c r="B935" s="347"/>
      <c r="C935" s="108"/>
      <c r="D935" s="108"/>
      <c r="E935" s="349"/>
    </row>
    <row r="936" spans="1:5" ht="15.75">
      <c r="A936" s="151"/>
      <c r="B936" s="347"/>
      <c r="C936" s="108"/>
      <c r="D936" s="108"/>
      <c r="E936" s="349"/>
    </row>
    <row r="937" spans="1:5" ht="15.75">
      <c r="A937" s="151"/>
      <c r="B937" s="347"/>
      <c r="C937" s="108"/>
      <c r="D937" s="108"/>
      <c r="E937" s="349"/>
    </row>
    <row r="938" spans="1:5" ht="15.75">
      <c r="A938" s="151"/>
      <c r="B938" s="347"/>
      <c r="C938" s="108"/>
      <c r="D938" s="108"/>
      <c r="E938" s="349"/>
    </row>
    <row r="939" spans="1:5" ht="15.75">
      <c r="A939" s="151"/>
      <c r="B939" s="347"/>
      <c r="C939" s="108"/>
      <c r="D939" s="108"/>
      <c r="E939" s="349"/>
    </row>
    <row r="940" spans="1:5" ht="15.75">
      <c r="A940" s="151"/>
      <c r="B940" s="347"/>
      <c r="C940" s="108"/>
      <c r="D940" s="108"/>
      <c r="E940" s="349"/>
    </row>
    <row r="941" spans="1:5" ht="15.75">
      <c r="A941" s="151"/>
      <c r="B941" s="347"/>
      <c r="C941" s="108"/>
      <c r="D941" s="108"/>
      <c r="E941" s="349"/>
    </row>
    <row r="942" spans="1:5" ht="15.75">
      <c r="A942" s="151"/>
      <c r="B942" s="347"/>
      <c r="C942" s="108"/>
      <c r="D942" s="108"/>
      <c r="E942" s="349"/>
    </row>
    <row r="943" spans="1:5" ht="15.75">
      <c r="A943" s="151"/>
      <c r="B943" s="347"/>
      <c r="C943" s="108"/>
      <c r="D943" s="108"/>
      <c r="E943" s="349"/>
    </row>
    <row r="944" spans="1:5" ht="15.75">
      <c r="A944" s="151"/>
      <c r="B944" s="347"/>
      <c r="C944" s="108"/>
      <c r="D944" s="108"/>
      <c r="E944" s="349"/>
    </row>
    <row r="945" spans="1:5" ht="15.75">
      <c r="A945" s="151"/>
      <c r="B945" s="347"/>
      <c r="C945" s="108"/>
      <c r="D945" s="108"/>
      <c r="E945" s="349"/>
    </row>
    <row r="946" spans="1:5" ht="15.75">
      <c r="A946" s="151"/>
      <c r="B946" s="347"/>
      <c r="C946" s="108"/>
      <c r="D946" s="108"/>
      <c r="E946" s="349"/>
    </row>
    <row r="947" spans="1:5" ht="15.75">
      <c r="A947" s="151"/>
      <c r="B947" s="347"/>
      <c r="C947" s="108"/>
      <c r="D947" s="108"/>
      <c r="E947" s="349"/>
    </row>
    <row r="948" spans="1:5" ht="15.75">
      <c r="A948" s="151"/>
      <c r="B948" s="347"/>
      <c r="C948" s="108"/>
      <c r="D948" s="108"/>
      <c r="E948" s="349"/>
    </row>
    <row r="949" spans="1:5" ht="15.75">
      <c r="A949" s="151"/>
      <c r="B949" s="347"/>
      <c r="C949" s="108"/>
      <c r="D949" s="108"/>
      <c r="E949" s="349"/>
    </row>
    <row r="950" spans="1:5" ht="15.75">
      <c r="A950" s="151"/>
      <c r="B950" s="347"/>
      <c r="C950" s="108"/>
      <c r="D950" s="108"/>
      <c r="E950" s="349"/>
    </row>
    <row r="951" spans="1:5" ht="15.75">
      <c r="A951" s="151"/>
      <c r="B951" s="347"/>
      <c r="C951" s="108"/>
      <c r="D951" s="108"/>
      <c r="E951" s="349"/>
    </row>
    <row r="952" spans="1:5" ht="15.75">
      <c r="A952" s="151"/>
      <c r="B952" s="347"/>
      <c r="C952" s="108"/>
      <c r="D952" s="108"/>
      <c r="E952" s="349"/>
    </row>
    <row r="953" spans="1:5" ht="15.75">
      <c r="A953" s="151"/>
      <c r="B953" s="347"/>
      <c r="C953" s="108"/>
      <c r="D953" s="108"/>
      <c r="E953" s="349"/>
    </row>
    <row r="954" spans="1:5" ht="15.75">
      <c r="A954" s="151"/>
      <c r="B954" s="347"/>
      <c r="C954" s="108"/>
      <c r="D954" s="108"/>
      <c r="E954" s="349"/>
    </row>
    <row r="955" spans="1:5" ht="15.75">
      <c r="A955" s="151"/>
      <c r="B955" s="347"/>
      <c r="C955" s="108"/>
      <c r="D955" s="108"/>
      <c r="E955" s="349"/>
    </row>
    <row r="956" spans="1:5" ht="15.75">
      <c r="A956" s="151"/>
      <c r="B956" s="347"/>
      <c r="C956" s="108"/>
      <c r="D956" s="108"/>
      <c r="E956" s="349"/>
    </row>
    <row r="957" spans="1:5" ht="15.75">
      <c r="A957" s="151"/>
      <c r="B957" s="347"/>
      <c r="C957" s="108"/>
      <c r="D957" s="108"/>
      <c r="E957" s="349"/>
    </row>
    <row r="958" spans="1:5" ht="15.75">
      <c r="A958" s="151"/>
      <c r="B958" s="347"/>
      <c r="C958" s="108"/>
      <c r="D958" s="108"/>
      <c r="E958" s="349"/>
    </row>
    <row r="959" spans="1:5" ht="15.75">
      <c r="A959" s="151"/>
      <c r="B959" s="347"/>
      <c r="C959" s="108"/>
      <c r="D959" s="108"/>
      <c r="E959" s="349"/>
    </row>
    <row r="960" spans="1:5" ht="15.75">
      <c r="A960" s="151"/>
      <c r="B960" s="347"/>
      <c r="C960" s="108"/>
      <c r="D960" s="108"/>
      <c r="E960" s="349"/>
    </row>
    <row r="961" spans="1:5" ht="15.75">
      <c r="A961" s="151"/>
      <c r="B961" s="347"/>
      <c r="C961" s="108"/>
      <c r="D961" s="108"/>
      <c r="E961" s="349"/>
    </row>
    <row r="962" spans="1:5" ht="15.75">
      <c r="A962" s="151"/>
      <c r="B962" s="347"/>
      <c r="C962" s="108"/>
      <c r="D962" s="108"/>
      <c r="E962" s="349"/>
    </row>
    <row r="963" spans="1:5" ht="15.75">
      <c r="A963" s="151"/>
      <c r="B963" s="347"/>
      <c r="C963" s="108"/>
      <c r="D963" s="108"/>
      <c r="E963" s="349"/>
    </row>
    <row r="964" spans="1:5" ht="15.75">
      <c r="A964" s="151"/>
      <c r="B964" s="347"/>
      <c r="C964" s="108"/>
      <c r="D964" s="108"/>
      <c r="E964" s="349"/>
    </row>
    <row r="965" spans="1:5" ht="15.75">
      <c r="A965" s="151"/>
      <c r="B965" s="347"/>
      <c r="C965" s="108"/>
      <c r="D965" s="108"/>
      <c r="E965" s="349"/>
    </row>
    <row r="966" spans="1:5" ht="15.75">
      <c r="A966" s="151"/>
      <c r="B966" s="347"/>
      <c r="C966" s="108"/>
      <c r="D966" s="108"/>
      <c r="E966" s="349"/>
    </row>
    <row r="967" spans="1:5" ht="15.75">
      <c r="A967" s="151"/>
      <c r="B967" s="347"/>
      <c r="C967" s="108"/>
      <c r="D967" s="108"/>
      <c r="E967" s="349"/>
    </row>
    <row r="968" spans="1:5" ht="15.75">
      <c r="A968" s="151"/>
      <c r="B968" s="347"/>
      <c r="C968" s="108"/>
      <c r="D968" s="108"/>
      <c r="E968" s="349"/>
    </row>
    <row r="969" spans="1:5" ht="15.75">
      <c r="A969" s="151"/>
      <c r="B969" s="347"/>
      <c r="C969" s="108"/>
      <c r="D969" s="108"/>
      <c r="E969" s="349"/>
    </row>
    <row r="970" spans="1:5" ht="15.75">
      <c r="A970" s="151"/>
      <c r="B970" s="347"/>
      <c r="C970" s="108"/>
      <c r="D970" s="108"/>
      <c r="E970" s="349"/>
    </row>
    <row r="971" spans="1:5" ht="15.75">
      <c r="A971" s="151"/>
      <c r="B971" s="347"/>
      <c r="C971" s="108"/>
      <c r="D971" s="108"/>
      <c r="E971" s="349"/>
    </row>
    <row r="972" spans="1:5" ht="15.75">
      <c r="A972" s="151"/>
      <c r="B972" s="347"/>
      <c r="C972" s="108"/>
      <c r="D972" s="108"/>
      <c r="E972" s="349"/>
    </row>
    <row r="973" spans="1:5" ht="15.75">
      <c r="A973" s="151"/>
      <c r="B973" s="347"/>
      <c r="C973" s="108"/>
      <c r="D973" s="108"/>
      <c r="E973" s="349"/>
    </row>
    <row r="974" spans="1:5" ht="15.75">
      <c r="A974" s="151"/>
      <c r="B974" s="347"/>
      <c r="C974" s="108"/>
      <c r="D974" s="108"/>
      <c r="E974" s="349"/>
    </row>
    <row r="975" spans="1:5" ht="15.75">
      <c r="A975" s="151"/>
      <c r="B975" s="347"/>
      <c r="C975" s="108"/>
      <c r="D975" s="108"/>
      <c r="E975" s="349"/>
    </row>
    <row r="976" spans="1:5" ht="15.75">
      <c r="A976" s="151"/>
      <c r="B976" s="347"/>
      <c r="C976" s="108"/>
      <c r="D976" s="108"/>
      <c r="E976" s="349"/>
    </row>
    <row r="977" spans="1:5" ht="15.75">
      <c r="A977" s="151"/>
      <c r="B977" s="347"/>
      <c r="C977" s="108"/>
      <c r="D977" s="108"/>
      <c r="E977" s="349"/>
    </row>
    <row r="978" spans="1:5" ht="15.75">
      <c r="A978" s="151"/>
      <c r="B978" s="347"/>
      <c r="C978" s="108"/>
      <c r="D978" s="108"/>
      <c r="E978" s="349"/>
    </row>
    <row r="979" spans="1:5" ht="15.75">
      <c r="A979" s="151"/>
      <c r="B979" s="347"/>
      <c r="C979" s="108"/>
      <c r="D979" s="108"/>
      <c r="E979" s="349"/>
    </row>
    <row r="980" spans="1:5" ht="15.75">
      <c r="A980" s="151"/>
      <c r="B980" s="347"/>
      <c r="C980" s="108"/>
      <c r="D980" s="108"/>
      <c r="E980" s="349"/>
    </row>
    <row r="981" spans="1:5" ht="15.75">
      <c r="A981" s="151"/>
      <c r="B981" s="347"/>
      <c r="C981" s="108"/>
      <c r="D981" s="108"/>
      <c r="E981" s="349"/>
    </row>
    <row r="982" spans="1:5" ht="15.75">
      <c r="A982" s="151"/>
      <c r="B982" s="347"/>
      <c r="C982" s="108"/>
      <c r="D982" s="108"/>
      <c r="E982" s="349"/>
    </row>
    <row r="983" spans="1:5" ht="15.75">
      <c r="A983" s="151"/>
      <c r="B983" s="347"/>
      <c r="C983" s="108"/>
      <c r="D983" s="108"/>
      <c r="E983" s="349"/>
    </row>
    <row r="984" spans="1:5" ht="15.75">
      <c r="A984" s="151"/>
      <c r="B984" s="347"/>
      <c r="C984" s="108"/>
      <c r="D984" s="108"/>
      <c r="E984" s="349"/>
    </row>
    <row r="985" spans="1:5" ht="15.75">
      <c r="A985" s="151"/>
      <c r="B985" s="347"/>
      <c r="C985" s="108"/>
      <c r="D985" s="108"/>
      <c r="E985" s="349"/>
    </row>
    <row r="986" spans="1:5" ht="15.75">
      <c r="A986" s="151"/>
      <c r="B986" s="347"/>
      <c r="C986" s="108"/>
      <c r="D986" s="108"/>
      <c r="E986" s="349"/>
    </row>
    <row r="987" spans="1:5" ht="15.75">
      <c r="A987" s="151"/>
      <c r="B987" s="347"/>
      <c r="C987" s="108"/>
      <c r="D987" s="108"/>
      <c r="E987" s="349"/>
    </row>
    <row r="988" spans="1:5" ht="15.75">
      <c r="A988" s="151"/>
      <c r="B988" s="347"/>
      <c r="C988" s="108"/>
      <c r="D988" s="108"/>
      <c r="E988" s="349"/>
    </row>
    <row r="989" spans="1:5" ht="15.75">
      <c r="A989" s="151"/>
      <c r="B989" s="347"/>
      <c r="C989" s="108"/>
      <c r="D989" s="108"/>
      <c r="E989" s="349"/>
    </row>
    <row r="990" spans="1:5" ht="15.75">
      <c r="A990" s="151"/>
      <c r="B990" s="347"/>
      <c r="C990" s="108"/>
      <c r="D990" s="108"/>
      <c r="E990" s="349"/>
    </row>
    <row r="991" spans="1:5" ht="15.75">
      <c r="A991" s="151"/>
      <c r="B991" s="347"/>
      <c r="C991" s="108"/>
      <c r="D991" s="108"/>
      <c r="E991" s="349"/>
    </row>
    <row r="992" spans="1:5" ht="15.75">
      <c r="A992" s="151"/>
      <c r="B992" s="347"/>
      <c r="C992" s="108"/>
      <c r="D992" s="108"/>
      <c r="E992" s="349"/>
    </row>
    <row r="993" spans="1:5" ht="15.75">
      <c r="A993" s="151"/>
      <c r="B993" s="347"/>
      <c r="C993" s="108"/>
      <c r="D993" s="108"/>
      <c r="E993" s="349"/>
    </row>
    <row r="994" spans="1:5" ht="15.75">
      <c r="A994" s="151"/>
      <c r="B994" s="347"/>
      <c r="C994" s="108"/>
      <c r="D994" s="108"/>
      <c r="E994" s="349"/>
    </row>
    <row r="995" spans="1:5" ht="15.75">
      <c r="A995" s="151"/>
      <c r="B995" s="347"/>
      <c r="C995" s="108"/>
      <c r="D995" s="108"/>
      <c r="E995" s="349"/>
    </row>
    <row r="996" spans="1:5" ht="15.75">
      <c r="A996" s="151"/>
      <c r="B996" s="347"/>
      <c r="C996" s="108"/>
      <c r="D996" s="108"/>
      <c r="E996" s="349"/>
    </row>
    <row r="997" spans="1:5" ht="15.75">
      <c r="A997" s="151"/>
      <c r="B997" s="347"/>
      <c r="C997" s="108"/>
      <c r="D997" s="108"/>
      <c r="E997" s="349"/>
    </row>
    <row r="998" spans="1:5" ht="15.75">
      <c r="A998" s="151"/>
      <c r="B998" s="347"/>
      <c r="C998" s="108"/>
      <c r="D998" s="108"/>
      <c r="E998" s="349"/>
    </row>
    <row r="999" spans="1:5" ht="15.75">
      <c r="A999" s="151"/>
      <c r="B999" s="347"/>
      <c r="C999" s="108"/>
      <c r="D999" s="108"/>
      <c r="E999" s="349"/>
    </row>
    <row r="1000" spans="1:5" ht="15.75">
      <c r="A1000" s="151"/>
      <c r="B1000" s="347"/>
      <c r="C1000" s="108"/>
      <c r="D1000" s="108"/>
      <c r="E1000" s="349"/>
    </row>
    <row r="1001" spans="1:5" ht="15.75">
      <c r="A1001" s="151"/>
      <c r="B1001" s="347"/>
      <c r="C1001" s="108"/>
      <c r="D1001" s="108"/>
      <c r="E1001" s="349"/>
    </row>
    <row r="1002" spans="1:5" ht="15.75">
      <c r="A1002" s="151"/>
      <c r="B1002" s="347"/>
      <c r="C1002" s="108"/>
      <c r="D1002" s="108"/>
      <c r="E1002" s="349"/>
    </row>
    <row r="1003" spans="1:5" ht="15.75">
      <c r="A1003" s="151"/>
      <c r="B1003" s="347"/>
      <c r="C1003" s="108"/>
      <c r="D1003" s="108"/>
      <c r="E1003" s="349"/>
    </row>
    <row r="1004" spans="1:5" ht="15.75">
      <c r="A1004" s="151"/>
      <c r="B1004" s="347"/>
      <c r="C1004" s="108"/>
      <c r="D1004" s="108"/>
      <c r="E1004" s="349"/>
    </row>
    <row r="1005" spans="1:5" ht="15.75">
      <c r="A1005" s="151"/>
      <c r="B1005" s="347"/>
      <c r="C1005" s="108"/>
      <c r="D1005" s="108"/>
      <c r="E1005" s="349"/>
    </row>
    <row r="1006" spans="1:5" ht="15.75">
      <c r="A1006" s="151"/>
      <c r="B1006" s="347"/>
      <c r="C1006" s="108"/>
      <c r="D1006" s="108"/>
      <c r="E1006" s="349"/>
    </row>
    <row r="1007" spans="1:5" ht="15.75">
      <c r="A1007" s="151"/>
      <c r="B1007" s="347"/>
      <c r="C1007" s="108"/>
      <c r="D1007" s="108"/>
      <c r="E1007" s="349"/>
    </row>
    <row r="1008" spans="1:5" ht="15.75">
      <c r="A1008" s="151"/>
      <c r="B1008" s="347"/>
      <c r="C1008" s="108"/>
      <c r="D1008" s="108"/>
      <c r="E1008" s="349"/>
    </row>
    <row r="1009" spans="1:5" ht="15.75">
      <c r="A1009" s="151"/>
      <c r="B1009" s="347"/>
      <c r="C1009" s="108"/>
      <c r="D1009" s="108"/>
      <c r="E1009" s="349"/>
    </row>
    <row r="1010" spans="1:5" ht="15.75">
      <c r="A1010" s="151"/>
      <c r="B1010" s="347"/>
      <c r="C1010" s="108"/>
      <c r="D1010" s="108"/>
      <c r="E1010" s="349"/>
    </row>
    <row r="1011" spans="1:5" ht="15.75">
      <c r="A1011" s="151"/>
      <c r="B1011" s="347"/>
      <c r="C1011" s="108"/>
      <c r="D1011" s="108"/>
      <c r="E1011" s="349"/>
    </row>
    <row r="1012" spans="1:5" ht="15.75">
      <c r="A1012" s="151"/>
      <c r="B1012" s="347"/>
      <c r="C1012" s="108"/>
      <c r="D1012" s="108"/>
      <c r="E1012" s="349"/>
    </row>
    <row r="1013" spans="1:5" ht="15.75">
      <c r="A1013" s="151"/>
      <c r="B1013" s="347"/>
      <c r="C1013" s="108"/>
      <c r="D1013" s="108"/>
      <c r="E1013" s="349"/>
    </row>
    <row r="1014" spans="1:5" ht="15.75">
      <c r="A1014" s="151"/>
      <c r="B1014" s="347"/>
      <c r="C1014" s="108"/>
      <c r="D1014" s="108"/>
      <c r="E1014" s="349"/>
    </row>
    <row r="1015" spans="1:5" ht="15.75">
      <c r="A1015" s="151"/>
      <c r="B1015" s="347"/>
      <c r="C1015" s="108"/>
      <c r="D1015" s="108"/>
      <c r="E1015" s="349"/>
    </row>
    <row r="1016" spans="1:5" ht="15.75">
      <c r="A1016" s="151"/>
      <c r="B1016" s="347"/>
      <c r="C1016" s="108"/>
      <c r="D1016" s="108"/>
      <c r="E1016" s="349"/>
    </row>
    <row r="1017" spans="1:5" ht="15.75">
      <c r="A1017" s="151"/>
      <c r="B1017" s="347"/>
      <c r="C1017" s="108"/>
      <c r="D1017" s="108"/>
      <c r="E1017" s="349"/>
    </row>
    <row r="1018" spans="1:5" ht="15.75">
      <c r="A1018" s="151"/>
      <c r="B1018" s="347"/>
      <c r="C1018" s="108"/>
      <c r="D1018" s="108"/>
      <c r="E1018" s="349"/>
    </row>
    <row r="1019" spans="1:5" ht="15.75">
      <c r="A1019" s="151"/>
      <c r="B1019" s="347"/>
      <c r="C1019" s="108"/>
      <c r="D1019" s="108"/>
      <c r="E1019" s="349"/>
    </row>
    <row r="1020" spans="1:5" ht="15.75">
      <c r="A1020" s="151"/>
      <c r="B1020" s="347"/>
      <c r="C1020" s="108"/>
      <c r="D1020" s="108"/>
      <c r="E1020" s="349"/>
    </row>
    <row r="1021" spans="1:5" ht="15.75">
      <c r="A1021" s="151"/>
      <c r="B1021" s="347"/>
      <c r="C1021" s="108"/>
      <c r="D1021" s="108"/>
      <c r="E1021" s="349"/>
    </row>
    <row r="1022" spans="1:5" ht="15.75">
      <c r="A1022" s="151"/>
      <c r="B1022" s="347"/>
      <c r="C1022" s="108"/>
      <c r="D1022" s="108"/>
      <c r="E1022" s="349"/>
    </row>
    <row r="1023" spans="1:5" ht="15.75">
      <c r="A1023" s="151"/>
      <c r="B1023" s="347"/>
      <c r="C1023" s="108"/>
      <c r="D1023" s="108"/>
      <c r="E1023" s="349"/>
    </row>
    <row r="1024" spans="1:5" ht="15.75">
      <c r="A1024" s="151"/>
      <c r="B1024" s="347"/>
      <c r="C1024" s="108"/>
      <c r="D1024" s="108"/>
      <c r="E1024" s="349"/>
    </row>
    <row r="1025" spans="1:5" ht="15.75">
      <c r="A1025" s="151"/>
      <c r="B1025" s="347"/>
      <c r="C1025" s="108"/>
      <c r="D1025" s="108"/>
      <c r="E1025" s="349"/>
    </row>
    <row r="1026" spans="1:5" ht="15.75">
      <c r="A1026" s="151"/>
      <c r="B1026" s="347"/>
      <c r="C1026" s="108"/>
      <c r="D1026" s="108"/>
      <c r="E1026" s="349"/>
    </row>
    <row r="1027" spans="1:5" ht="15.75">
      <c r="A1027" s="151"/>
      <c r="B1027" s="347"/>
      <c r="C1027" s="108"/>
      <c r="D1027" s="108"/>
      <c r="E1027" s="349"/>
    </row>
    <row r="1028" spans="1:5" ht="15.75">
      <c r="A1028" s="151"/>
      <c r="B1028" s="347"/>
      <c r="C1028" s="108"/>
      <c r="D1028" s="108"/>
      <c r="E1028" s="349"/>
    </row>
    <row r="1029" spans="1:5" ht="15.75">
      <c r="A1029" s="151"/>
      <c r="B1029" s="347"/>
      <c r="C1029" s="108"/>
      <c r="D1029" s="108"/>
      <c r="E1029" s="349"/>
    </row>
    <row r="1030" spans="1:5" ht="15.75">
      <c r="A1030" s="151"/>
      <c r="B1030" s="347"/>
      <c r="C1030" s="108"/>
      <c r="D1030" s="108"/>
      <c r="E1030" s="349"/>
    </row>
    <row r="1031" spans="1:5" ht="15.75">
      <c r="A1031" s="151"/>
      <c r="B1031" s="347"/>
      <c r="C1031" s="108"/>
      <c r="D1031" s="108"/>
      <c r="E1031" s="349"/>
    </row>
    <row r="1032" spans="1:5" ht="15.75">
      <c r="A1032" s="151"/>
      <c r="B1032" s="347"/>
      <c r="C1032" s="108"/>
      <c r="D1032" s="108"/>
      <c r="E1032" s="349"/>
    </row>
    <row r="1033" spans="1:5" ht="15.75">
      <c r="A1033" s="151"/>
      <c r="B1033" s="347"/>
      <c r="C1033" s="108"/>
      <c r="D1033" s="108"/>
      <c r="E1033" s="349"/>
    </row>
    <row r="1034" spans="1:5" ht="15.75">
      <c r="A1034" s="151"/>
      <c r="B1034" s="347"/>
      <c r="C1034" s="108"/>
      <c r="D1034" s="108"/>
      <c r="E1034" s="349"/>
    </row>
    <row r="1035" spans="1:5" ht="15.75">
      <c r="A1035" s="151"/>
      <c r="B1035" s="347"/>
      <c r="C1035" s="108"/>
      <c r="D1035" s="108"/>
      <c r="E1035" s="349"/>
    </row>
    <row r="1036" spans="1:5" ht="15.75">
      <c r="A1036" s="151"/>
      <c r="B1036" s="347"/>
      <c r="C1036" s="108"/>
      <c r="D1036" s="108"/>
      <c r="E1036" s="349"/>
    </row>
    <row r="1037" spans="1:5" ht="15.75">
      <c r="A1037" s="151"/>
      <c r="B1037" s="347"/>
      <c r="C1037" s="108"/>
      <c r="D1037" s="108"/>
      <c r="E1037" s="349"/>
    </row>
    <row r="1038" spans="1:5" ht="15.75">
      <c r="A1038" s="151"/>
      <c r="B1038" s="347"/>
      <c r="C1038" s="108"/>
      <c r="D1038" s="108"/>
      <c r="E1038" s="349"/>
    </row>
    <row r="1039" spans="1:5" ht="15.75">
      <c r="A1039" s="151"/>
      <c r="B1039" s="347"/>
      <c r="C1039" s="108"/>
      <c r="D1039" s="108"/>
      <c r="E1039" s="349"/>
    </row>
    <row r="1040" spans="1:5" ht="15.75">
      <c r="A1040" s="151"/>
      <c r="B1040" s="347"/>
      <c r="C1040" s="108"/>
      <c r="D1040" s="108"/>
      <c r="E1040" s="349"/>
    </row>
    <row r="1041" spans="1:5" ht="15.75">
      <c r="A1041" s="151"/>
      <c r="B1041" s="347"/>
      <c r="C1041" s="108"/>
      <c r="D1041" s="108"/>
      <c r="E1041" s="349"/>
    </row>
    <row r="1042" spans="1:5" ht="15.75">
      <c r="A1042" s="151"/>
      <c r="B1042" s="347"/>
      <c r="C1042" s="108"/>
      <c r="D1042" s="108"/>
      <c r="E1042" s="349"/>
    </row>
    <row r="1043" spans="1:5" ht="15.75">
      <c r="A1043" s="151"/>
      <c r="B1043" s="347"/>
      <c r="C1043" s="108"/>
      <c r="D1043" s="108"/>
      <c r="E1043" s="349"/>
    </row>
    <row r="1044" spans="1:5" ht="15.75">
      <c r="A1044" s="151"/>
      <c r="B1044" s="347"/>
      <c r="C1044" s="108"/>
      <c r="D1044" s="108"/>
      <c r="E1044" s="349"/>
    </row>
    <row r="1045" spans="1:5" ht="15.75">
      <c r="A1045" s="151"/>
      <c r="B1045" s="347"/>
      <c r="C1045" s="108"/>
      <c r="D1045" s="108"/>
      <c r="E1045" s="349"/>
    </row>
    <row r="1046" spans="1:5" ht="15.75">
      <c r="A1046" s="151"/>
      <c r="B1046" s="347"/>
      <c r="C1046" s="108"/>
      <c r="D1046" s="108"/>
      <c r="E1046" s="349"/>
    </row>
    <row r="1047" spans="1:5" ht="15.75">
      <c r="A1047" s="151"/>
      <c r="B1047" s="347"/>
      <c r="C1047" s="108"/>
      <c r="D1047" s="108"/>
      <c r="E1047" s="349"/>
    </row>
    <row r="1048" spans="1:5" ht="15.75">
      <c r="A1048" s="151"/>
      <c r="B1048" s="347"/>
      <c r="C1048" s="108"/>
      <c r="D1048" s="108"/>
      <c r="E1048" s="349"/>
    </row>
    <row r="1049" spans="1:5" ht="15.75">
      <c r="A1049" s="151"/>
      <c r="B1049" s="347"/>
      <c r="C1049" s="108"/>
      <c r="D1049" s="108"/>
      <c r="E1049" s="349"/>
    </row>
    <row r="1050" spans="1:5" ht="15.75">
      <c r="A1050" s="151"/>
      <c r="B1050" s="347"/>
      <c r="C1050" s="108"/>
      <c r="D1050" s="108"/>
      <c r="E1050" s="349"/>
    </row>
    <row r="1051" spans="1:5" ht="15.75">
      <c r="A1051" s="151"/>
      <c r="B1051" s="347"/>
      <c r="C1051" s="108"/>
      <c r="D1051" s="108"/>
      <c r="E1051" s="349"/>
    </row>
    <row r="1052" spans="1:5" ht="15.75">
      <c r="A1052" s="151"/>
      <c r="B1052" s="347"/>
      <c r="C1052" s="108"/>
      <c r="D1052" s="108"/>
      <c r="E1052" s="349"/>
    </row>
    <row r="1053" spans="1:5" ht="15.75">
      <c r="A1053" s="151"/>
      <c r="B1053" s="347"/>
      <c r="C1053" s="108"/>
      <c r="D1053" s="108"/>
      <c r="E1053" s="349"/>
    </row>
    <row r="1054" spans="1:5" ht="15.75">
      <c r="A1054" s="151"/>
      <c r="B1054" s="347"/>
      <c r="C1054" s="108"/>
      <c r="D1054" s="108"/>
      <c r="E1054" s="349"/>
    </row>
    <row r="1055" spans="1:5" ht="15.75">
      <c r="A1055" s="151"/>
      <c r="B1055" s="347"/>
      <c r="C1055" s="108"/>
      <c r="D1055" s="108"/>
      <c r="E1055" s="349"/>
    </row>
    <row r="1056" spans="1:5" ht="15.75">
      <c r="A1056" s="151"/>
      <c r="B1056" s="347"/>
      <c r="C1056" s="108"/>
      <c r="D1056" s="108"/>
      <c r="E1056" s="349"/>
    </row>
    <row r="1057" spans="1:5" ht="15.75">
      <c r="A1057" s="151"/>
      <c r="B1057" s="347"/>
      <c r="C1057" s="108"/>
      <c r="D1057" s="108"/>
      <c r="E1057" s="349"/>
    </row>
    <row r="1058" spans="1:5" ht="15.75">
      <c r="A1058" s="151"/>
      <c r="B1058" s="347"/>
      <c r="C1058" s="108"/>
      <c r="D1058" s="108"/>
      <c r="E1058" s="349"/>
    </row>
    <row r="1059" spans="1:5" ht="15.75">
      <c r="A1059" s="151"/>
      <c r="B1059" s="347"/>
      <c r="C1059" s="108"/>
      <c r="D1059" s="108"/>
      <c r="E1059" s="349"/>
    </row>
    <row r="1060" spans="1:5" ht="15.75">
      <c r="A1060" s="151"/>
      <c r="B1060" s="347"/>
      <c r="C1060" s="108"/>
      <c r="D1060" s="108"/>
      <c r="E1060" s="349"/>
    </row>
    <row r="1061" spans="1:5" ht="15.75">
      <c r="A1061" s="151"/>
      <c r="B1061" s="347"/>
      <c r="C1061" s="108"/>
      <c r="D1061" s="108"/>
      <c r="E1061" s="349"/>
    </row>
    <row r="1062" spans="1:5" ht="15.75">
      <c r="A1062" s="151"/>
      <c r="B1062" s="347"/>
      <c r="C1062" s="108"/>
      <c r="D1062" s="108"/>
      <c r="E1062" s="349"/>
    </row>
    <row r="1063" spans="1:5" ht="15.75">
      <c r="A1063" s="151"/>
      <c r="B1063" s="347"/>
      <c r="C1063" s="108"/>
      <c r="D1063" s="108"/>
      <c r="E1063" s="349"/>
    </row>
    <row r="1064" spans="1:5" ht="15.75">
      <c r="A1064" s="151"/>
      <c r="B1064" s="347"/>
      <c r="C1064" s="108"/>
      <c r="D1064" s="108"/>
      <c r="E1064" s="349"/>
    </row>
    <row r="1065" spans="1:5" ht="15.75">
      <c r="A1065" s="151"/>
      <c r="B1065" s="347"/>
      <c r="C1065" s="108"/>
      <c r="D1065" s="108"/>
      <c r="E1065" s="349"/>
    </row>
    <row r="1066" spans="1:5" ht="15.75">
      <c r="A1066" s="151"/>
      <c r="B1066" s="347"/>
      <c r="C1066" s="108"/>
      <c r="D1066" s="108"/>
      <c r="E1066" s="349"/>
    </row>
    <row r="1067" spans="1:5" ht="15.75">
      <c r="A1067" s="151"/>
      <c r="B1067" s="347"/>
      <c r="C1067" s="108"/>
      <c r="D1067" s="108"/>
      <c r="E1067" s="349"/>
    </row>
    <row r="1068" spans="1:5" ht="15.75">
      <c r="A1068" s="151"/>
      <c r="B1068" s="347"/>
      <c r="C1068" s="108"/>
      <c r="D1068" s="108"/>
      <c r="E1068" s="349"/>
    </row>
    <row r="1069" spans="1:5" ht="15.75">
      <c r="A1069" s="151"/>
      <c r="B1069" s="347"/>
      <c r="C1069" s="108"/>
      <c r="D1069" s="108"/>
      <c r="E1069" s="349"/>
    </row>
    <row r="1070" spans="1:5" ht="15.75">
      <c r="A1070" s="151"/>
      <c r="B1070" s="347"/>
      <c r="C1070" s="108"/>
      <c r="D1070" s="108"/>
      <c r="E1070" s="349"/>
    </row>
    <row r="1071" spans="1:5" ht="15.75">
      <c r="A1071" s="151"/>
      <c r="B1071" s="347"/>
      <c r="C1071" s="108"/>
      <c r="D1071" s="108"/>
      <c r="E1071" s="349"/>
    </row>
    <row r="1072" spans="1:5" ht="15.75">
      <c r="A1072" s="151"/>
      <c r="B1072" s="347"/>
      <c r="C1072" s="108"/>
      <c r="D1072" s="108"/>
      <c r="E1072" s="349"/>
    </row>
    <row r="1073" spans="1:5" ht="15.75">
      <c r="A1073" s="151"/>
      <c r="B1073" s="347"/>
      <c r="C1073" s="108"/>
      <c r="D1073" s="108"/>
      <c r="E1073" s="349"/>
    </row>
    <row r="1074" spans="1:5" ht="15.75">
      <c r="A1074" s="151"/>
      <c r="B1074" s="347"/>
      <c r="C1074" s="108"/>
      <c r="D1074" s="108"/>
      <c r="E1074" s="349"/>
    </row>
    <row r="1075" spans="1:5" ht="15.75">
      <c r="A1075" s="151"/>
      <c r="B1075" s="347"/>
      <c r="C1075" s="108"/>
      <c r="D1075" s="108"/>
      <c r="E1075" s="349"/>
    </row>
    <row r="1076" spans="1:5" ht="15.75">
      <c r="A1076" s="151"/>
      <c r="B1076" s="347"/>
      <c r="C1076" s="108"/>
      <c r="D1076" s="108"/>
      <c r="E1076" s="349"/>
    </row>
    <row r="1077" spans="1:5" ht="15.75">
      <c r="A1077" s="151"/>
      <c r="B1077" s="347"/>
      <c r="C1077" s="108"/>
      <c r="D1077" s="108"/>
      <c r="E1077" s="349"/>
    </row>
    <row r="1078" spans="1:5" ht="15.75">
      <c r="A1078" s="151"/>
      <c r="B1078" s="347"/>
      <c r="C1078" s="108"/>
      <c r="D1078" s="108"/>
      <c r="E1078" s="349"/>
    </row>
    <row r="1079" spans="1:5" ht="15.75">
      <c r="A1079" s="151"/>
      <c r="B1079" s="347"/>
      <c r="C1079" s="108"/>
      <c r="D1079" s="108"/>
      <c r="E1079" s="349"/>
    </row>
    <row r="1080" spans="1:5" ht="15.75">
      <c r="A1080" s="151"/>
      <c r="B1080" s="347"/>
      <c r="C1080" s="108"/>
      <c r="D1080" s="108"/>
      <c r="E1080" s="349"/>
    </row>
    <row r="1081" spans="1:5" ht="15.75">
      <c r="A1081" s="151"/>
      <c r="B1081" s="347"/>
      <c r="C1081" s="108"/>
      <c r="D1081" s="108"/>
      <c r="E1081" s="349"/>
    </row>
    <row r="1082" spans="1:5" ht="15.75">
      <c r="A1082" s="151"/>
      <c r="B1082" s="347"/>
      <c r="C1082" s="108"/>
      <c r="D1082" s="108"/>
      <c r="E1082" s="349"/>
    </row>
    <row r="1083" spans="1:5" ht="15.75">
      <c r="A1083" s="151"/>
      <c r="B1083" s="347"/>
      <c r="C1083" s="108"/>
      <c r="D1083" s="108"/>
      <c r="E1083" s="349"/>
    </row>
    <row r="1084" spans="1:5" ht="15.75">
      <c r="A1084" s="151"/>
      <c r="B1084" s="347"/>
      <c r="C1084" s="108"/>
      <c r="D1084" s="108"/>
      <c r="E1084" s="349"/>
    </row>
    <row r="1085" spans="1:5" ht="15.75">
      <c r="A1085" s="151"/>
      <c r="B1085" s="347"/>
      <c r="C1085" s="108"/>
      <c r="D1085" s="108"/>
      <c r="E1085" s="349"/>
    </row>
    <row r="1086" spans="1:5" ht="15.75">
      <c r="A1086" s="151"/>
      <c r="B1086" s="347"/>
      <c r="C1086" s="108"/>
      <c r="D1086" s="108"/>
      <c r="E1086" s="349"/>
    </row>
    <row r="1087" spans="1:5" ht="15.75">
      <c r="A1087" s="151"/>
      <c r="B1087" s="347"/>
      <c r="C1087" s="108"/>
      <c r="D1087" s="108"/>
      <c r="E1087" s="349"/>
    </row>
    <row r="1088" spans="1:5" ht="15.75">
      <c r="A1088" s="151"/>
      <c r="B1088" s="347"/>
      <c r="C1088" s="108"/>
      <c r="D1088" s="108"/>
      <c r="E1088" s="349"/>
    </row>
    <row r="1089" spans="1:5" ht="15.75">
      <c r="A1089" s="151"/>
      <c r="B1089" s="347"/>
      <c r="C1089" s="108"/>
      <c r="D1089" s="108"/>
      <c r="E1089" s="349"/>
    </row>
    <row r="1090" spans="1:5" ht="15.75">
      <c r="A1090" s="151"/>
      <c r="B1090" s="347"/>
      <c r="C1090" s="108"/>
      <c r="D1090" s="108"/>
      <c r="E1090" s="349"/>
    </row>
    <row r="1091" spans="1:5" ht="15.75">
      <c r="A1091" s="151"/>
      <c r="B1091" s="347"/>
      <c r="C1091" s="108"/>
      <c r="D1091" s="108"/>
      <c r="E1091" s="349"/>
    </row>
    <row r="1092" spans="1:5" ht="15.75">
      <c r="A1092" s="151"/>
      <c r="B1092" s="347"/>
      <c r="C1092" s="108"/>
      <c r="D1092" s="108"/>
      <c r="E1092" s="349"/>
    </row>
    <row r="1093" spans="1:5" ht="15.75">
      <c r="A1093" s="151"/>
      <c r="B1093" s="347"/>
      <c r="C1093" s="108"/>
      <c r="D1093" s="108"/>
      <c r="E1093" s="349"/>
    </row>
    <row r="1094" spans="1:5" ht="15.75">
      <c r="A1094" s="151"/>
      <c r="B1094" s="347"/>
      <c r="C1094" s="108"/>
      <c r="D1094" s="108"/>
      <c r="E1094" s="349"/>
    </row>
    <row r="1095" spans="1:5" ht="15.75">
      <c r="A1095" s="151"/>
      <c r="B1095" s="347"/>
      <c r="C1095" s="108"/>
      <c r="D1095" s="108"/>
      <c r="E1095" s="349"/>
    </row>
    <row r="1096" spans="1:5" ht="15.75">
      <c r="A1096" s="151"/>
      <c r="B1096" s="347"/>
      <c r="C1096" s="108"/>
      <c r="D1096" s="108"/>
      <c r="E1096" s="349"/>
    </row>
    <row r="1097" spans="1:5" ht="15.75">
      <c r="A1097" s="151"/>
      <c r="B1097" s="347"/>
      <c r="C1097" s="108"/>
      <c r="D1097" s="108"/>
      <c r="E1097" s="349"/>
    </row>
    <row r="1098" spans="1:5" ht="15.75">
      <c r="A1098" s="151"/>
      <c r="B1098" s="347"/>
      <c r="C1098" s="108"/>
      <c r="D1098" s="108"/>
      <c r="E1098" s="349"/>
    </row>
    <row r="1099" spans="1:5" ht="15.75">
      <c r="A1099" s="151"/>
      <c r="B1099" s="347"/>
      <c r="C1099" s="108"/>
      <c r="D1099" s="108"/>
      <c r="E1099" s="349"/>
    </row>
    <row r="1100" spans="1:5" ht="15.75">
      <c r="A1100" s="151"/>
      <c r="B1100" s="347"/>
      <c r="C1100" s="108"/>
      <c r="D1100" s="108"/>
      <c r="E1100" s="349"/>
    </row>
    <row r="1101" spans="1:5" ht="15.75">
      <c r="A1101" s="151"/>
      <c r="B1101" s="347"/>
      <c r="C1101" s="108"/>
      <c r="D1101" s="108"/>
      <c r="E1101" s="349"/>
    </row>
    <row r="1102" spans="1:5" ht="15.75">
      <c r="A1102" s="151"/>
      <c r="B1102" s="347"/>
      <c r="C1102" s="108"/>
      <c r="D1102" s="108"/>
      <c r="E1102" s="349"/>
    </row>
    <row r="1103" spans="1:5" ht="15.75">
      <c r="A1103" s="151"/>
      <c r="B1103" s="347"/>
      <c r="C1103" s="108"/>
      <c r="D1103" s="108"/>
      <c r="E1103" s="349"/>
    </row>
    <row r="1104" spans="1:5" ht="15.75">
      <c r="A1104" s="151"/>
      <c r="B1104" s="347"/>
      <c r="C1104" s="108"/>
      <c r="D1104" s="108"/>
      <c r="E1104" s="349"/>
    </row>
    <row r="1105" spans="1:5" ht="15.75">
      <c r="A1105" s="151"/>
      <c r="B1105" s="347"/>
      <c r="C1105" s="108"/>
      <c r="D1105" s="108"/>
      <c r="E1105" s="349"/>
    </row>
    <row r="1106" spans="1:5" ht="15.75">
      <c r="A1106" s="151"/>
      <c r="B1106" s="347"/>
      <c r="C1106" s="108"/>
      <c r="D1106" s="108"/>
      <c r="E1106" s="349"/>
    </row>
    <row r="1107" spans="1:5" ht="15.75">
      <c r="A1107" s="151"/>
      <c r="B1107" s="347"/>
      <c r="C1107" s="108"/>
      <c r="D1107" s="108"/>
      <c r="E1107" s="349"/>
    </row>
    <row r="1108" spans="1:5" ht="15.75">
      <c r="A1108" s="151"/>
      <c r="B1108" s="347"/>
      <c r="C1108" s="108"/>
      <c r="D1108" s="108"/>
      <c r="E1108" s="349"/>
    </row>
    <row r="1109" spans="1:5" ht="15.75">
      <c r="A1109" s="151"/>
      <c r="B1109" s="347"/>
      <c r="C1109" s="108"/>
      <c r="D1109" s="108"/>
      <c r="E1109" s="349"/>
    </row>
    <row r="1110" spans="1:5" ht="15.75">
      <c r="A1110" s="151"/>
      <c r="B1110" s="347"/>
      <c r="C1110" s="108"/>
      <c r="D1110" s="108"/>
      <c r="E1110" s="349"/>
    </row>
    <row r="1111" spans="1:5" ht="15.75">
      <c r="A1111" s="151"/>
      <c r="B1111" s="347"/>
      <c r="C1111" s="108"/>
      <c r="D1111" s="108"/>
      <c r="E1111" s="349"/>
    </row>
    <row r="1112" spans="1:5" ht="15.75">
      <c r="A1112" s="151"/>
      <c r="B1112" s="347"/>
      <c r="C1112" s="108"/>
      <c r="D1112" s="108"/>
      <c r="E1112" s="349"/>
    </row>
    <row r="1113" spans="1:5" ht="15.75">
      <c r="A1113" s="151"/>
      <c r="B1113" s="347"/>
      <c r="C1113" s="108"/>
      <c r="D1113" s="108"/>
      <c r="E1113" s="349"/>
    </row>
    <row r="1114" spans="1:5" ht="15.75">
      <c r="A1114" s="151"/>
      <c r="B1114" s="347"/>
      <c r="C1114" s="108"/>
      <c r="D1114" s="108"/>
      <c r="E1114" s="349"/>
    </row>
    <row r="1115" spans="1:5" ht="15.75">
      <c r="A1115" s="151"/>
      <c r="B1115" s="347"/>
      <c r="C1115" s="108"/>
      <c r="D1115" s="108"/>
      <c r="E1115" s="349"/>
    </row>
    <row r="1116" spans="1:5" ht="15.75">
      <c r="A1116" s="151"/>
      <c r="B1116" s="347"/>
      <c r="C1116" s="108"/>
      <c r="D1116" s="108"/>
      <c r="E1116" s="349"/>
    </row>
    <row r="1117" spans="1:5" ht="15.75">
      <c r="A1117" s="151"/>
      <c r="B1117" s="347"/>
      <c r="C1117" s="108"/>
      <c r="D1117" s="108"/>
      <c r="E1117" s="349"/>
    </row>
    <row r="1118" spans="1:5" ht="15.75">
      <c r="A1118" s="151"/>
      <c r="B1118" s="347"/>
      <c r="C1118" s="108"/>
      <c r="D1118" s="108"/>
      <c r="E1118" s="349"/>
    </row>
    <row r="1119" spans="1:5" ht="15.75">
      <c r="A1119" s="151"/>
      <c r="B1119" s="347"/>
      <c r="C1119" s="108"/>
      <c r="D1119" s="108"/>
      <c r="E1119" s="349"/>
    </row>
    <row r="1120" spans="1:5" ht="15.75">
      <c r="A1120" s="151"/>
      <c r="B1120" s="347"/>
      <c r="C1120" s="108"/>
      <c r="D1120" s="108"/>
      <c r="E1120" s="349"/>
    </row>
    <row r="1121" spans="1:5" ht="15.75">
      <c r="A1121" s="151"/>
      <c r="B1121" s="347"/>
      <c r="C1121" s="108"/>
      <c r="D1121" s="108"/>
      <c r="E1121" s="349"/>
    </row>
    <row r="1122" spans="1:5" ht="15.75">
      <c r="A1122" s="151"/>
      <c r="B1122" s="347"/>
      <c r="C1122" s="108"/>
      <c r="D1122" s="108"/>
      <c r="E1122" s="349"/>
    </row>
    <row r="1123" spans="1:5" ht="15.75">
      <c r="A1123" s="151"/>
      <c r="B1123" s="347"/>
      <c r="C1123" s="108"/>
      <c r="D1123" s="108"/>
      <c r="E1123" s="349"/>
    </row>
    <row r="1124" spans="1:5" ht="15.75">
      <c r="A1124" s="151"/>
      <c r="B1124" s="347"/>
      <c r="C1124" s="108"/>
      <c r="D1124" s="108"/>
      <c r="E1124" s="349"/>
    </row>
    <row r="1125" spans="1:5" ht="15.75">
      <c r="A1125" s="151"/>
      <c r="B1125" s="347"/>
      <c r="C1125" s="108"/>
      <c r="D1125" s="108"/>
      <c r="E1125" s="349"/>
    </row>
    <row r="1126" spans="1:5" ht="15.75">
      <c r="A1126" s="151"/>
      <c r="B1126" s="347"/>
      <c r="C1126" s="108"/>
      <c r="D1126" s="108"/>
      <c r="E1126" s="349"/>
    </row>
    <row r="1127" spans="1:5" ht="15.75">
      <c r="A1127" s="151"/>
      <c r="B1127" s="347"/>
      <c r="C1127" s="108"/>
      <c r="D1127" s="108"/>
      <c r="E1127" s="349"/>
    </row>
    <row r="1128" spans="1:5" ht="15.75">
      <c r="A1128" s="151"/>
      <c r="B1128" s="347"/>
      <c r="C1128" s="108"/>
      <c r="D1128" s="108"/>
      <c r="E1128" s="349"/>
    </row>
    <row r="1129" spans="1:5" ht="15.75">
      <c r="A1129" s="151"/>
      <c r="B1129" s="347"/>
      <c r="C1129" s="108"/>
      <c r="D1129" s="108"/>
      <c r="E1129" s="349"/>
    </row>
    <row r="1130" spans="1:5" ht="15.75">
      <c r="A1130" s="151"/>
      <c r="B1130" s="347"/>
      <c r="C1130" s="108"/>
      <c r="D1130" s="108"/>
      <c r="E1130" s="349"/>
    </row>
    <row r="1131" spans="1:5" ht="15.75">
      <c r="A1131" s="151"/>
      <c r="B1131" s="347"/>
      <c r="C1131" s="108"/>
      <c r="D1131" s="108"/>
      <c r="E1131" s="349"/>
    </row>
    <row r="1132" spans="1:5" ht="15.75">
      <c r="A1132" s="151"/>
      <c r="B1132" s="347"/>
      <c r="C1132" s="108"/>
      <c r="D1132" s="108"/>
      <c r="E1132" s="349"/>
    </row>
    <row r="1133" spans="1:5" ht="15.75">
      <c r="A1133" s="151"/>
      <c r="B1133" s="347"/>
      <c r="C1133" s="108"/>
      <c r="D1133" s="108"/>
      <c r="E1133" s="349"/>
    </row>
    <row r="1134" spans="1:5" ht="15.75">
      <c r="A1134" s="151"/>
      <c r="B1134" s="347"/>
      <c r="C1134" s="108"/>
      <c r="D1134" s="108"/>
      <c r="E1134" s="349"/>
    </row>
    <row r="1135" spans="1:5" ht="15.75">
      <c r="A1135" s="151"/>
      <c r="B1135" s="347"/>
      <c r="C1135" s="108"/>
      <c r="D1135" s="108"/>
      <c r="E1135" s="349"/>
    </row>
    <row r="1136" spans="1:5" ht="15.75">
      <c r="A1136" s="151"/>
      <c r="B1136" s="347"/>
      <c r="C1136" s="108"/>
      <c r="D1136" s="108"/>
      <c r="E1136" s="349"/>
    </row>
    <row r="1137" spans="1:5" ht="15.75">
      <c r="A1137" s="151"/>
      <c r="B1137" s="347"/>
      <c r="C1137" s="108"/>
      <c r="D1137" s="108"/>
      <c r="E1137" s="349"/>
    </row>
    <row r="1138" spans="1:5" ht="15.75">
      <c r="A1138" s="151"/>
      <c r="B1138" s="347"/>
      <c r="C1138" s="108"/>
      <c r="D1138" s="108"/>
      <c r="E1138" s="349"/>
    </row>
    <row r="1139" spans="1:5" ht="15.75">
      <c r="A1139" s="151"/>
      <c r="B1139" s="347"/>
      <c r="C1139" s="108"/>
      <c r="D1139" s="108"/>
      <c r="E1139" s="349"/>
    </row>
    <row r="1140" spans="1:5" ht="15.75">
      <c r="A1140" s="151"/>
      <c r="B1140" s="347"/>
      <c r="C1140" s="108"/>
      <c r="D1140" s="108"/>
      <c r="E1140" s="349"/>
    </row>
    <row r="1141" spans="1:5" ht="15.75">
      <c r="A1141" s="151"/>
      <c r="B1141" s="347"/>
      <c r="C1141" s="108"/>
      <c r="D1141" s="108"/>
      <c r="E1141" s="349"/>
    </row>
    <row r="1142" spans="1:5" ht="15.75">
      <c r="A1142" s="151"/>
      <c r="B1142" s="347"/>
      <c r="C1142" s="108"/>
      <c r="D1142" s="108"/>
      <c r="E1142" s="349"/>
    </row>
    <row r="1143" spans="1:5" ht="15.75">
      <c r="A1143" s="151"/>
      <c r="B1143" s="347"/>
      <c r="C1143" s="108"/>
      <c r="D1143" s="108"/>
      <c r="E1143" s="349"/>
    </row>
    <row r="1144" spans="1:5" ht="15.75">
      <c r="A1144" s="151"/>
      <c r="B1144" s="347"/>
      <c r="C1144" s="108"/>
      <c r="D1144" s="108"/>
      <c r="E1144" s="349"/>
    </row>
    <row r="1145" spans="1:5" ht="15.75">
      <c r="A1145" s="151"/>
      <c r="B1145" s="347"/>
      <c r="C1145" s="108"/>
      <c r="D1145" s="108"/>
      <c r="E1145" s="349"/>
    </row>
    <row r="1146" spans="1:5" ht="15.75">
      <c r="A1146" s="151"/>
      <c r="B1146" s="347"/>
      <c r="C1146" s="108"/>
      <c r="D1146" s="108"/>
      <c r="E1146" s="349"/>
    </row>
    <row r="1147" spans="1:5" ht="15.75">
      <c r="A1147" s="151"/>
      <c r="B1147" s="347"/>
      <c r="C1147" s="108"/>
      <c r="D1147" s="108"/>
      <c r="E1147" s="349"/>
    </row>
    <row r="1148" spans="1:5" ht="15.75">
      <c r="A1148" s="151"/>
      <c r="B1148" s="347"/>
      <c r="C1148" s="108"/>
      <c r="D1148" s="108"/>
      <c r="E1148" s="349"/>
    </row>
    <row r="1149" spans="1:5" ht="15.75">
      <c r="A1149" s="151"/>
      <c r="B1149" s="347"/>
      <c r="C1149" s="108"/>
      <c r="D1149" s="108"/>
      <c r="E1149" s="349"/>
    </row>
    <row r="1150" spans="1:5" ht="15.75">
      <c r="A1150" s="151"/>
      <c r="B1150" s="347"/>
      <c r="C1150" s="108"/>
      <c r="D1150" s="108"/>
      <c r="E1150" s="349"/>
    </row>
    <row r="1151" spans="1:5" ht="15.75">
      <c r="A1151" s="151"/>
      <c r="B1151" s="347"/>
      <c r="C1151" s="108"/>
      <c r="D1151" s="108"/>
      <c r="E1151" s="349"/>
    </row>
    <row r="1152" spans="1:5" ht="15.75">
      <c r="A1152" s="151"/>
      <c r="B1152" s="347"/>
      <c r="C1152" s="108"/>
      <c r="D1152" s="108"/>
      <c r="E1152" s="349"/>
    </row>
    <row r="1153" spans="1:5" ht="15.75">
      <c r="A1153" s="151"/>
      <c r="B1153" s="347"/>
      <c r="C1153" s="108"/>
      <c r="D1153" s="108"/>
      <c r="E1153" s="349"/>
    </row>
    <row r="1154" spans="1:5" ht="15.75">
      <c r="A1154" s="151"/>
      <c r="B1154" s="347"/>
      <c r="C1154" s="108"/>
      <c r="D1154" s="108"/>
      <c r="E1154" s="349"/>
    </row>
    <row r="1155" spans="1:5" ht="15.75">
      <c r="A1155" s="151"/>
      <c r="B1155" s="347"/>
      <c r="C1155" s="108"/>
      <c r="D1155" s="108"/>
      <c r="E1155" s="349"/>
    </row>
    <row r="1156" spans="1:5" ht="15.75">
      <c r="A1156" s="151"/>
      <c r="B1156" s="347"/>
      <c r="C1156" s="108"/>
      <c r="D1156" s="108"/>
      <c r="E1156" s="349"/>
    </row>
    <row r="1157" spans="1:5" ht="15.75">
      <c r="A1157" s="151"/>
      <c r="B1157" s="347"/>
      <c r="C1157" s="108"/>
      <c r="D1157" s="108"/>
      <c r="E1157" s="349"/>
    </row>
    <row r="1158" spans="1:5" ht="15.75">
      <c r="A1158" s="151"/>
      <c r="B1158" s="347"/>
      <c r="C1158" s="108"/>
      <c r="D1158" s="108"/>
      <c r="E1158" s="349"/>
    </row>
    <row r="1159" spans="1:5" ht="15.75">
      <c r="A1159" s="151"/>
      <c r="B1159" s="347"/>
      <c r="C1159" s="108"/>
      <c r="D1159" s="108"/>
      <c r="E1159" s="349"/>
    </row>
    <row r="1160" spans="1:5" ht="15.75">
      <c r="A1160" s="151"/>
      <c r="B1160" s="347"/>
      <c r="C1160" s="108"/>
      <c r="D1160" s="108"/>
      <c r="E1160" s="349"/>
    </row>
    <row r="1161" spans="1:5" ht="15.75">
      <c r="A1161" s="151"/>
      <c r="B1161" s="347"/>
      <c r="C1161" s="108"/>
      <c r="D1161" s="108"/>
      <c r="E1161" s="349"/>
    </row>
    <row r="1162" spans="1:5" ht="15.75">
      <c r="A1162" s="151"/>
      <c r="B1162" s="347"/>
      <c r="C1162" s="108"/>
      <c r="D1162" s="108"/>
      <c r="E1162" s="349"/>
    </row>
    <row r="1163" spans="1:5" ht="15.75">
      <c r="A1163" s="151"/>
      <c r="B1163" s="347"/>
      <c r="C1163" s="108"/>
      <c r="D1163" s="108"/>
      <c r="E1163" s="349"/>
    </row>
    <row r="1164" spans="1:5" ht="15.75">
      <c r="A1164" s="151"/>
      <c r="B1164" s="347"/>
      <c r="C1164" s="108"/>
      <c r="D1164" s="108"/>
      <c r="E1164" s="349"/>
    </row>
    <row r="1165" spans="1:5" ht="15.75">
      <c r="A1165" s="151"/>
      <c r="B1165" s="347"/>
      <c r="C1165" s="108"/>
      <c r="D1165" s="108"/>
      <c r="E1165" s="349"/>
    </row>
    <row r="1166" spans="1:5" ht="15.75">
      <c r="A1166" s="151"/>
      <c r="B1166" s="347"/>
      <c r="C1166" s="108"/>
      <c r="D1166" s="108"/>
      <c r="E1166" s="349"/>
    </row>
    <row r="1167" spans="1:5" ht="15.75">
      <c r="A1167" s="151"/>
      <c r="B1167" s="347"/>
      <c r="C1167" s="108"/>
      <c r="D1167" s="108"/>
      <c r="E1167" s="349"/>
    </row>
    <row r="1168" spans="1:5" ht="15.75">
      <c r="A1168" s="151"/>
      <c r="B1168" s="347"/>
      <c r="C1168" s="108"/>
      <c r="D1168" s="108"/>
      <c r="E1168" s="349"/>
    </row>
    <row r="1169" spans="1:5" ht="15.75">
      <c r="A1169" s="151"/>
      <c r="B1169" s="347"/>
      <c r="C1169" s="108"/>
      <c r="D1169" s="108"/>
      <c r="E1169" s="349"/>
    </row>
    <row r="1170" spans="1:5" ht="15.75">
      <c r="A1170" s="151"/>
      <c r="B1170" s="347"/>
      <c r="C1170" s="108"/>
      <c r="D1170" s="108"/>
      <c r="E1170" s="349"/>
    </row>
    <row r="1171" spans="1:5" ht="15.75">
      <c r="A1171" s="151"/>
      <c r="B1171" s="347"/>
      <c r="C1171" s="108"/>
      <c r="D1171" s="108"/>
      <c r="E1171" s="349"/>
    </row>
    <row r="1172" spans="1:5" ht="15.75">
      <c r="A1172" s="151"/>
      <c r="B1172" s="347"/>
      <c r="C1172" s="108"/>
      <c r="D1172" s="108"/>
      <c r="E1172" s="349"/>
    </row>
    <row r="1173" spans="1:5" ht="15.75">
      <c r="A1173" s="151"/>
      <c r="B1173" s="347"/>
      <c r="C1173" s="108"/>
      <c r="D1173" s="108"/>
      <c r="E1173" s="349"/>
    </row>
    <row r="1174" spans="1:5" ht="15.75">
      <c r="A1174" s="151"/>
      <c r="B1174" s="347"/>
      <c r="C1174" s="108"/>
      <c r="D1174" s="108"/>
      <c r="E1174" s="349"/>
    </row>
    <row r="1175" spans="1:5" ht="15.75">
      <c r="A1175" s="151"/>
      <c r="B1175" s="347"/>
      <c r="C1175" s="108"/>
      <c r="D1175" s="108"/>
      <c r="E1175" s="349"/>
    </row>
    <row r="1176" spans="1:5" ht="15.75">
      <c r="A1176" s="151"/>
      <c r="B1176" s="347"/>
      <c r="C1176" s="108"/>
      <c r="D1176" s="108"/>
      <c r="E1176" s="349"/>
    </row>
    <row r="1177" spans="1:5" ht="15.75">
      <c r="A1177" s="151"/>
      <c r="B1177" s="347"/>
      <c r="C1177" s="108"/>
      <c r="D1177" s="108"/>
      <c r="E1177" s="349"/>
    </row>
    <row r="1178" spans="1:5" ht="15.75">
      <c r="A1178" s="151"/>
      <c r="B1178" s="347"/>
      <c r="C1178" s="108"/>
      <c r="D1178" s="108"/>
      <c r="E1178" s="349"/>
    </row>
    <row r="1179" spans="1:5" ht="15.75">
      <c r="A1179" s="151"/>
      <c r="B1179" s="347"/>
      <c r="C1179" s="108"/>
      <c r="D1179" s="108"/>
      <c r="E1179" s="349"/>
    </row>
    <row r="1180" spans="1:5" ht="15.75">
      <c r="A1180" s="151"/>
      <c r="B1180" s="347"/>
      <c r="C1180" s="108"/>
      <c r="D1180" s="108"/>
      <c r="E1180" s="349"/>
    </row>
    <row r="1181" spans="1:5" ht="15.75">
      <c r="A1181" s="151"/>
      <c r="B1181" s="347"/>
      <c r="C1181" s="108"/>
      <c r="D1181" s="108"/>
      <c r="E1181" s="349"/>
    </row>
    <row r="1182" spans="1:5" ht="15.75">
      <c r="A1182" s="151"/>
      <c r="B1182" s="347"/>
      <c r="C1182" s="108"/>
      <c r="D1182" s="108"/>
      <c r="E1182" s="349"/>
    </row>
    <row r="1183" spans="1:5" ht="15.75">
      <c r="A1183" s="151"/>
      <c r="B1183" s="347"/>
      <c r="C1183" s="108"/>
      <c r="D1183" s="108"/>
      <c r="E1183" s="349"/>
    </row>
    <row r="1184" spans="1:5" ht="15.75">
      <c r="A1184" s="151"/>
      <c r="B1184" s="347"/>
      <c r="C1184" s="108"/>
      <c r="D1184" s="108"/>
      <c r="E1184" s="349"/>
    </row>
    <row r="1185" spans="1:5" ht="15.75">
      <c r="A1185" s="151"/>
      <c r="B1185" s="347"/>
      <c r="C1185" s="108"/>
      <c r="D1185" s="108"/>
      <c r="E1185" s="349"/>
    </row>
    <row r="1186" spans="1:5" ht="15.75">
      <c r="A1186" s="151"/>
      <c r="B1186" s="347"/>
      <c r="C1186" s="108"/>
      <c r="D1186" s="108"/>
      <c r="E1186" s="349"/>
    </row>
    <row r="1187" spans="1:5" ht="15.75">
      <c r="A1187" s="151"/>
      <c r="B1187" s="347"/>
      <c r="C1187" s="108"/>
      <c r="D1187" s="108"/>
      <c r="E1187" s="349"/>
    </row>
    <row r="1188" spans="1:5" ht="15.75">
      <c r="A1188" s="151"/>
      <c r="B1188" s="347"/>
      <c r="C1188" s="108"/>
      <c r="D1188" s="108"/>
      <c r="E1188" s="349"/>
    </row>
    <row r="1189" spans="1:5" ht="15.75">
      <c r="A1189" s="151"/>
      <c r="B1189" s="347"/>
      <c r="C1189" s="108"/>
      <c r="D1189" s="108"/>
      <c r="E1189" s="349"/>
    </row>
    <row r="1190" spans="1:5" ht="15.75">
      <c r="A1190" s="151"/>
      <c r="B1190" s="347"/>
      <c r="C1190" s="108"/>
      <c r="D1190" s="108"/>
      <c r="E1190" s="349"/>
    </row>
    <row r="1191" spans="1:5" ht="15.75">
      <c r="A1191" s="151"/>
      <c r="B1191" s="347"/>
      <c r="C1191" s="108"/>
      <c r="D1191" s="108"/>
      <c r="E1191" s="349"/>
    </row>
    <row r="1192" spans="1:5" ht="15.75">
      <c r="A1192" s="151"/>
      <c r="B1192" s="347"/>
      <c r="C1192" s="108"/>
      <c r="D1192" s="108"/>
      <c r="E1192" s="349"/>
    </row>
    <row r="1193" spans="1:5" ht="15.75">
      <c r="A1193" s="151"/>
      <c r="B1193" s="347"/>
      <c r="C1193" s="108"/>
      <c r="D1193" s="108"/>
      <c r="E1193" s="349"/>
    </row>
    <row r="1194" spans="1:5" ht="15.75">
      <c r="A1194" s="151"/>
      <c r="B1194" s="347"/>
      <c r="C1194" s="108"/>
      <c r="D1194" s="108"/>
      <c r="E1194" s="349"/>
    </row>
    <row r="1195" spans="1:5" ht="15.75">
      <c r="A1195" s="151"/>
      <c r="B1195" s="347"/>
      <c r="C1195" s="108"/>
      <c r="D1195" s="108"/>
      <c r="E1195" s="349"/>
    </row>
    <row r="1196" spans="1:5" ht="15.75">
      <c r="A1196" s="151"/>
      <c r="B1196" s="347"/>
      <c r="C1196" s="108"/>
      <c r="D1196" s="108"/>
      <c r="E1196" s="349"/>
    </row>
    <row r="1197" spans="1:5" ht="15.75">
      <c r="A1197" s="151"/>
      <c r="B1197" s="347"/>
      <c r="C1197" s="108"/>
      <c r="D1197" s="108"/>
      <c r="E1197" s="349"/>
    </row>
    <row r="1198" spans="1:5" ht="15.75">
      <c r="A1198" s="151"/>
      <c r="B1198" s="347"/>
      <c r="C1198" s="108"/>
      <c r="D1198" s="108"/>
      <c r="E1198" s="349"/>
    </row>
    <row r="1199" spans="1:5" ht="15.75">
      <c r="A1199" s="151"/>
      <c r="B1199" s="347"/>
      <c r="C1199" s="108"/>
      <c r="D1199" s="108"/>
      <c r="E1199" s="349"/>
    </row>
    <row r="1200" spans="1:5" ht="15.75">
      <c r="A1200" s="151"/>
      <c r="B1200" s="347"/>
      <c r="C1200" s="108"/>
      <c r="D1200" s="108"/>
      <c r="E1200" s="349"/>
    </row>
    <row r="1201" spans="1:5" ht="15.75">
      <c r="A1201" s="151"/>
      <c r="B1201" s="347"/>
      <c r="C1201" s="108"/>
      <c r="D1201" s="108"/>
      <c r="E1201" s="349"/>
    </row>
    <row r="1202" spans="1:5" ht="15.75">
      <c r="A1202" s="151"/>
      <c r="B1202" s="347"/>
      <c r="C1202" s="108"/>
      <c r="D1202" s="108"/>
      <c r="E1202" s="349"/>
    </row>
    <row r="1203" spans="1:5" ht="15.75">
      <c r="A1203" s="151"/>
      <c r="B1203" s="347"/>
      <c r="C1203" s="108"/>
      <c r="D1203" s="108"/>
      <c r="E1203" s="349"/>
    </row>
    <row r="1204" spans="1:5" ht="15.75">
      <c r="A1204" s="151"/>
      <c r="B1204" s="347"/>
      <c r="C1204" s="108"/>
      <c r="D1204" s="108"/>
      <c r="E1204" s="349"/>
    </row>
    <row r="1205" spans="1:5" ht="15.75">
      <c r="A1205" s="151"/>
      <c r="B1205" s="347"/>
      <c r="C1205" s="108"/>
      <c r="D1205" s="108"/>
      <c r="E1205" s="349"/>
    </row>
    <row r="1206" spans="1:5" ht="15.75">
      <c r="A1206" s="151"/>
      <c r="B1206" s="347"/>
      <c r="C1206" s="108"/>
      <c r="D1206" s="108"/>
      <c r="E1206" s="349"/>
    </row>
    <row r="1207" spans="1:5" ht="15.75">
      <c r="A1207" s="151"/>
      <c r="B1207" s="347"/>
      <c r="C1207" s="108"/>
      <c r="D1207" s="108"/>
      <c r="E1207" s="349"/>
    </row>
    <row r="1208" spans="1:5" ht="15.75">
      <c r="A1208" s="151"/>
      <c r="B1208" s="347"/>
      <c r="C1208" s="108"/>
      <c r="D1208" s="108"/>
      <c r="E1208" s="349"/>
    </row>
    <row r="1209" spans="1:5" ht="15.75">
      <c r="A1209" s="151"/>
      <c r="B1209" s="347"/>
      <c r="C1209" s="108"/>
      <c r="D1209" s="108"/>
      <c r="E1209" s="349"/>
    </row>
    <row r="1210" spans="1:5" ht="15.75">
      <c r="A1210" s="151"/>
      <c r="B1210" s="347"/>
      <c r="C1210" s="108"/>
      <c r="D1210" s="108"/>
      <c r="E1210" s="349"/>
    </row>
    <row r="1211" spans="1:5" ht="15.75">
      <c r="A1211" s="151"/>
      <c r="B1211" s="347"/>
      <c r="C1211" s="108"/>
      <c r="D1211" s="108"/>
      <c r="E1211" s="349"/>
    </row>
    <row r="1212" spans="1:5" ht="15.75">
      <c r="A1212" s="151"/>
      <c r="B1212" s="347"/>
      <c r="C1212" s="108"/>
      <c r="D1212" s="108"/>
      <c r="E1212" s="349"/>
    </row>
    <row r="1213" spans="1:5" ht="15.75">
      <c r="A1213" s="151"/>
      <c r="B1213" s="347"/>
      <c r="C1213" s="108"/>
      <c r="D1213" s="108"/>
      <c r="E1213" s="349"/>
    </row>
    <row r="1214" spans="1:5" ht="15.75">
      <c r="A1214" s="151"/>
      <c r="B1214" s="347"/>
      <c r="C1214" s="108"/>
      <c r="D1214" s="108"/>
      <c r="E1214" s="349"/>
    </row>
    <row r="1215" spans="1:5" ht="15.75">
      <c r="A1215" s="151"/>
      <c r="B1215" s="347"/>
      <c r="C1215" s="108"/>
      <c r="D1215" s="108"/>
      <c r="E1215" s="349"/>
    </row>
    <row r="1216" spans="1:5" ht="15.75">
      <c r="A1216" s="151"/>
      <c r="B1216" s="347"/>
      <c r="C1216" s="108"/>
      <c r="D1216" s="108"/>
      <c r="E1216" s="349"/>
    </row>
    <row r="1217" spans="1:5" ht="15.75">
      <c r="A1217" s="151"/>
      <c r="B1217" s="347"/>
      <c r="C1217" s="108"/>
      <c r="D1217" s="108"/>
      <c r="E1217" s="349"/>
    </row>
    <row r="1218" spans="1:5" ht="15.75">
      <c r="A1218" s="151"/>
      <c r="B1218" s="347"/>
      <c r="C1218" s="108"/>
      <c r="D1218" s="108"/>
      <c r="E1218" s="349"/>
    </row>
    <row r="1219" spans="1:5" ht="15.75">
      <c r="A1219" s="151"/>
      <c r="B1219" s="347"/>
      <c r="C1219" s="108"/>
      <c r="D1219" s="108"/>
      <c r="E1219" s="349"/>
    </row>
    <row r="1220" spans="1:5" ht="15.75">
      <c r="A1220" s="151"/>
      <c r="B1220" s="347"/>
      <c r="C1220" s="108"/>
      <c r="D1220" s="108"/>
      <c r="E1220" s="349"/>
    </row>
    <row r="1221" spans="1:5" ht="15.75">
      <c r="A1221" s="151"/>
      <c r="B1221" s="347"/>
      <c r="C1221" s="108"/>
      <c r="D1221" s="108"/>
      <c r="E1221" s="349"/>
    </row>
    <row r="1222" spans="1:5" ht="15.75">
      <c r="A1222" s="151"/>
      <c r="B1222" s="347"/>
      <c r="C1222" s="108"/>
      <c r="D1222" s="108"/>
      <c r="E1222" s="349"/>
    </row>
    <row r="1223" spans="1:5" ht="15.75">
      <c r="A1223" s="151"/>
      <c r="B1223" s="347"/>
      <c r="C1223" s="108"/>
      <c r="D1223" s="108"/>
      <c r="E1223" s="349"/>
    </row>
    <row r="1224" spans="1:5" ht="15.75">
      <c r="A1224" s="151"/>
      <c r="B1224" s="347"/>
      <c r="C1224" s="108"/>
      <c r="D1224" s="108"/>
      <c r="E1224" s="349"/>
    </row>
    <row r="1225" spans="1:5" ht="15.75">
      <c r="A1225" s="151"/>
      <c r="B1225" s="347"/>
      <c r="C1225" s="108"/>
      <c r="D1225" s="108"/>
      <c r="E1225" s="349"/>
    </row>
    <row r="1226" spans="1:5" ht="15.75">
      <c r="A1226" s="151"/>
      <c r="B1226" s="347"/>
      <c r="C1226" s="108"/>
      <c r="D1226" s="108"/>
      <c r="E1226" s="349"/>
    </row>
    <row r="1227" spans="1:5" ht="15.75">
      <c r="A1227" s="151"/>
      <c r="B1227" s="347"/>
      <c r="C1227" s="108"/>
      <c r="D1227" s="108"/>
      <c r="E1227" s="349"/>
    </row>
    <row r="1228" spans="1:5" ht="15.75">
      <c r="A1228" s="151"/>
      <c r="B1228" s="347"/>
      <c r="C1228" s="108"/>
      <c r="D1228" s="108"/>
      <c r="E1228" s="349"/>
    </row>
    <row r="1229" spans="1:5" ht="15.75">
      <c r="A1229" s="151"/>
      <c r="B1229" s="347"/>
      <c r="C1229" s="108"/>
      <c r="D1229" s="108"/>
      <c r="E1229" s="349"/>
    </row>
    <row r="1230" spans="1:5" ht="15.75">
      <c r="A1230" s="151"/>
      <c r="B1230" s="347"/>
      <c r="C1230" s="108"/>
      <c r="D1230" s="108"/>
      <c r="E1230" s="349"/>
    </row>
    <row r="1231" spans="1:5" ht="15.75">
      <c r="A1231" s="151"/>
      <c r="B1231" s="347"/>
      <c r="C1231" s="108"/>
      <c r="D1231" s="108"/>
      <c r="E1231" s="349"/>
    </row>
    <row r="1232" spans="1:5" ht="15.75">
      <c r="A1232" s="151"/>
      <c r="B1232" s="347"/>
      <c r="C1232" s="108"/>
      <c r="D1232" s="108"/>
      <c r="E1232" s="349"/>
    </row>
    <row r="1233" spans="1:5" ht="15.75">
      <c r="A1233" s="151"/>
      <c r="B1233" s="347"/>
      <c r="C1233" s="108"/>
      <c r="D1233" s="108"/>
      <c r="E1233" s="349"/>
    </row>
    <row r="1234" spans="1:5" ht="15.75">
      <c r="A1234" s="151"/>
      <c r="B1234" s="347"/>
      <c r="C1234" s="108"/>
      <c r="D1234" s="108"/>
      <c r="E1234" s="349"/>
    </row>
    <row r="1235" spans="1:5" ht="15.75">
      <c r="A1235" s="151"/>
      <c r="B1235" s="347"/>
      <c r="C1235" s="108"/>
      <c r="D1235" s="108"/>
      <c r="E1235" s="349"/>
    </row>
    <row r="1236" spans="1:5" ht="15.75">
      <c r="A1236" s="151"/>
      <c r="B1236" s="347"/>
      <c r="C1236" s="108"/>
      <c r="D1236" s="108"/>
      <c r="E1236" s="349"/>
    </row>
    <row r="1237" spans="1:5" ht="15.75">
      <c r="A1237" s="151"/>
      <c r="B1237" s="347"/>
      <c r="C1237" s="108"/>
      <c r="D1237" s="108"/>
      <c r="E1237" s="349"/>
    </row>
    <row r="1238" spans="1:5" ht="15.75">
      <c r="A1238" s="151"/>
      <c r="B1238" s="347"/>
      <c r="C1238" s="108"/>
      <c r="D1238" s="108"/>
      <c r="E1238" s="349"/>
    </row>
    <row r="1239" spans="1:5" ht="15.75">
      <c r="A1239" s="151"/>
      <c r="B1239" s="347"/>
      <c r="C1239" s="108"/>
      <c r="D1239" s="108"/>
      <c r="E1239" s="349"/>
    </row>
    <row r="1240" spans="1:5" ht="15.75">
      <c r="A1240" s="151"/>
      <c r="B1240" s="347"/>
      <c r="C1240" s="108"/>
      <c r="D1240" s="108"/>
      <c r="E1240" s="349"/>
    </row>
    <row r="1241" spans="1:5" ht="15.75">
      <c r="A1241" s="151"/>
      <c r="B1241" s="347"/>
      <c r="C1241" s="108"/>
      <c r="D1241" s="108"/>
      <c r="E1241" s="349"/>
    </row>
    <row r="1242" spans="1:5" ht="15.75">
      <c r="A1242" s="151"/>
      <c r="B1242" s="347"/>
      <c r="C1242" s="108"/>
      <c r="D1242" s="108"/>
      <c r="E1242" s="349"/>
    </row>
    <row r="1243" spans="1:5" ht="15.75">
      <c r="A1243" s="151"/>
      <c r="B1243" s="347"/>
      <c r="C1243" s="108"/>
      <c r="D1243" s="108"/>
      <c r="E1243" s="349"/>
    </row>
    <row r="1244" spans="1:5" ht="15.75">
      <c r="A1244" s="151"/>
      <c r="B1244" s="347"/>
      <c r="C1244" s="108"/>
      <c r="D1244" s="108"/>
      <c r="E1244" s="349"/>
    </row>
    <row r="1245" spans="1:5" ht="15.75">
      <c r="A1245" s="151"/>
      <c r="B1245" s="347"/>
      <c r="C1245" s="108"/>
      <c r="D1245" s="108"/>
      <c r="E1245" s="349"/>
    </row>
    <row r="1246" spans="1:5" ht="15.75">
      <c r="A1246" s="151"/>
      <c r="B1246" s="347"/>
      <c r="C1246" s="108"/>
      <c r="D1246" s="108"/>
      <c r="E1246" s="349"/>
    </row>
    <row r="1247" spans="1:5" ht="15.75">
      <c r="A1247" s="151"/>
      <c r="B1247" s="347"/>
      <c r="C1247" s="108"/>
      <c r="D1247" s="108"/>
      <c r="E1247" s="349"/>
    </row>
    <row r="1248" spans="1:5" ht="15.75">
      <c r="A1248" s="151"/>
      <c r="B1248" s="347"/>
      <c r="C1248" s="108"/>
      <c r="D1248" s="108"/>
      <c r="E1248" s="349"/>
    </row>
    <row r="1249" spans="1:5" ht="15.75">
      <c r="A1249" s="151"/>
      <c r="B1249" s="347"/>
      <c r="C1249" s="108"/>
      <c r="D1249" s="108"/>
      <c r="E1249" s="349"/>
    </row>
    <row r="1250" spans="1:5" ht="15.75">
      <c r="A1250" s="151"/>
      <c r="B1250" s="347"/>
      <c r="C1250" s="108"/>
      <c r="D1250" s="108"/>
      <c r="E1250" s="349"/>
    </row>
    <row r="1251" spans="1:5" ht="15.75">
      <c r="A1251" s="151"/>
      <c r="B1251" s="347"/>
      <c r="C1251" s="108"/>
      <c r="D1251" s="108"/>
      <c r="E1251" s="349"/>
    </row>
    <row r="1252" spans="1:5" ht="15.75">
      <c r="A1252" s="151"/>
      <c r="B1252" s="347"/>
      <c r="C1252" s="108"/>
      <c r="D1252" s="108"/>
      <c r="E1252" s="349"/>
    </row>
    <row r="1253" spans="1:5" ht="15.75">
      <c r="A1253" s="151"/>
      <c r="B1253" s="347"/>
      <c r="C1253" s="108"/>
      <c r="D1253" s="108"/>
      <c r="E1253" s="349"/>
    </row>
    <row r="1254" spans="1:5" ht="15.75">
      <c r="A1254" s="151"/>
      <c r="B1254" s="347"/>
      <c r="C1254" s="108"/>
      <c r="D1254" s="108"/>
      <c r="E1254" s="349"/>
    </row>
    <row r="1255" spans="1:5" ht="15.75">
      <c r="A1255" s="151"/>
      <c r="B1255" s="347"/>
      <c r="C1255" s="108"/>
      <c r="D1255" s="108"/>
      <c r="E1255" s="349"/>
    </row>
    <row r="1256" spans="1:5" ht="15.75">
      <c r="A1256" s="151"/>
      <c r="B1256" s="347"/>
      <c r="C1256" s="108"/>
      <c r="D1256" s="108"/>
      <c r="E1256" s="349"/>
    </row>
    <row r="1257" spans="1:5" ht="15.75">
      <c r="A1257" s="151"/>
      <c r="B1257" s="347"/>
      <c r="C1257" s="108"/>
      <c r="D1257" s="108"/>
      <c r="E1257" s="349"/>
    </row>
    <row r="1258" spans="1:5" ht="15.75">
      <c r="A1258" s="151"/>
      <c r="B1258" s="347"/>
      <c r="C1258" s="108"/>
      <c r="D1258" s="108"/>
      <c r="E1258" s="349"/>
    </row>
    <row r="1259" spans="1:5" ht="15.75">
      <c r="A1259" s="151"/>
      <c r="B1259" s="347"/>
      <c r="C1259" s="108"/>
      <c r="D1259" s="108"/>
      <c r="E1259" s="349"/>
    </row>
    <row r="1260" spans="1:5" ht="15.75">
      <c r="A1260" s="151"/>
      <c r="B1260" s="347"/>
      <c r="C1260" s="108"/>
      <c r="D1260" s="108"/>
      <c r="E1260" s="349"/>
    </row>
    <row r="1261" spans="1:5" ht="15.75">
      <c r="A1261" s="151"/>
      <c r="B1261" s="347"/>
      <c r="C1261" s="108"/>
      <c r="D1261" s="108"/>
      <c r="E1261" s="349"/>
    </row>
    <row r="1262" spans="1:5" ht="15.75">
      <c r="A1262" s="151"/>
      <c r="B1262" s="347"/>
      <c r="C1262" s="108"/>
      <c r="D1262" s="108"/>
      <c r="E1262" s="349"/>
    </row>
    <row r="1263" spans="1:5" ht="15.75">
      <c r="A1263" s="151"/>
      <c r="B1263" s="347"/>
      <c r="C1263" s="108"/>
      <c r="D1263" s="108"/>
      <c r="E1263" s="349"/>
    </row>
    <row r="1264" spans="1:5" ht="15.75">
      <c r="A1264" s="151"/>
      <c r="B1264" s="347"/>
      <c r="C1264" s="108"/>
      <c r="D1264" s="108"/>
      <c r="E1264" s="349"/>
    </row>
    <row r="1265" spans="1:5" ht="15.75">
      <c r="A1265" s="151"/>
      <c r="B1265" s="347"/>
      <c r="C1265" s="108"/>
      <c r="D1265" s="108"/>
      <c r="E1265" s="349"/>
    </row>
    <row r="1266" spans="1:5" ht="15.75">
      <c r="A1266" s="151"/>
      <c r="B1266" s="347"/>
      <c r="C1266" s="108"/>
      <c r="D1266" s="108"/>
      <c r="E1266" s="349"/>
    </row>
    <row r="1267" spans="1:5" ht="15.75">
      <c r="A1267" s="151"/>
      <c r="B1267" s="347"/>
      <c r="C1267" s="108"/>
      <c r="D1267" s="108"/>
      <c r="E1267" s="349"/>
    </row>
    <row r="1268" spans="1:5" ht="15.75">
      <c r="A1268" s="151"/>
      <c r="B1268" s="347"/>
      <c r="C1268" s="108"/>
      <c r="D1268" s="108"/>
      <c r="E1268" s="349"/>
    </row>
    <row r="1269" spans="1:5" ht="15.75">
      <c r="A1269" s="151"/>
      <c r="B1269" s="347"/>
      <c r="C1269" s="108"/>
      <c r="D1269" s="108"/>
      <c r="E1269" s="349"/>
    </row>
    <row r="1270" spans="1:5" ht="15.75">
      <c r="A1270" s="151"/>
      <c r="B1270" s="347"/>
      <c r="C1270" s="108"/>
      <c r="D1270" s="108"/>
      <c r="E1270" s="349"/>
    </row>
    <row r="1271" spans="1:5" ht="15.75">
      <c r="A1271" s="151"/>
      <c r="B1271" s="347"/>
      <c r="C1271" s="108"/>
      <c r="D1271" s="108"/>
      <c r="E1271" s="349"/>
    </row>
    <row r="1272" spans="1:5" ht="15.75">
      <c r="A1272" s="151"/>
      <c r="B1272" s="347"/>
      <c r="C1272" s="108"/>
      <c r="D1272" s="108"/>
      <c r="E1272" s="349"/>
    </row>
    <row r="1273" spans="1:5" ht="15.75">
      <c r="A1273" s="151"/>
      <c r="B1273" s="347"/>
      <c r="C1273" s="108"/>
      <c r="D1273" s="108"/>
      <c r="E1273" s="349"/>
    </row>
    <row r="1274" spans="1:5" ht="15.75">
      <c r="A1274" s="151"/>
      <c r="B1274" s="347"/>
      <c r="C1274" s="108"/>
      <c r="D1274" s="108"/>
      <c r="E1274" s="349"/>
    </row>
    <row r="1275" spans="1:5" ht="15.75">
      <c r="A1275" s="151"/>
      <c r="B1275" s="347"/>
      <c r="C1275" s="108"/>
      <c r="D1275" s="108"/>
      <c r="E1275" s="349"/>
    </row>
    <row r="1276" spans="1:5" ht="15.75">
      <c r="A1276" s="151"/>
      <c r="B1276" s="347"/>
      <c r="C1276" s="108"/>
      <c r="D1276" s="108"/>
      <c r="E1276" s="349"/>
    </row>
    <row r="1277" spans="1:5" ht="15.75">
      <c r="A1277" s="151"/>
      <c r="B1277" s="347"/>
      <c r="C1277" s="108"/>
      <c r="D1277" s="108"/>
      <c r="E1277" s="349"/>
    </row>
    <row r="1278" spans="1:5" ht="15.75">
      <c r="A1278" s="151"/>
      <c r="B1278" s="347"/>
      <c r="C1278" s="108"/>
      <c r="D1278" s="108"/>
      <c r="E1278" s="349"/>
    </row>
    <row r="1279" spans="1:5" ht="15.75">
      <c r="A1279" s="151"/>
      <c r="B1279" s="347"/>
      <c r="C1279" s="108"/>
      <c r="D1279" s="108"/>
      <c r="E1279" s="349"/>
    </row>
    <row r="1280" spans="1:5" ht="15.75">
      <c r="A1280" s="151"/>
      <c r="B1280" s="347"/>
      <c r="C1280" s="108"/>
      <c r="D1280" s="108"/>
      <c r="E1280" s="349"/>
    </row>
    <row r="1281" spans="1:5" ht="15.75">
      <c r="A1281" s="151"/>
      <c r="B1281" s="347"/>
      <c r="C1281" s="108"/>
      <c r="D1281" s="108"/>
      <c r="E1281" s="349"/>
    </row>
    <row r="1282" spans="1:5" ht="15.75">
      <c r="A1282" s="151"/>
      <c r="B1282" s="347"/>
      <c r="C1282" s="108"/>
      <c r="D1282" s="108"/>
      <c r="E1282" s="349"/>
    </row>
    <row r="1283" spans="1:5" ht="15.75">
      <c r="A1283" s="151"/>
      <c r="B1283" s="347"/>
      <c r="C1283" s="108"/>
      <c r="D1283" s="108"/>
      <c r="E1283" s="349"/>
    </row>
    <row r="1284" spans="1:5" ht="15.75">
      <c r="A1284" s="151"/>
      <c r="B1284" s="347"/>
      <c r="C1284" s="108"/>
      <c r="D1284" s="108"/>
      <c r="E1284" s="349"/>
    </row>
    <row r="1285" spans="1:5" ht="15.75">
      <c r="A1285" s="151"/>
      <c r="B1285" s="347"/>
      <c r="C1285" s="108"/>
      <c r="D1285" s="108"/>
      <c r="E1285" s="349"/>
    </row>
    <row r="1286" spans="1:5" ht="15.75">
      <c r="A1286" s="151"/>
      <c r="B1286" s="347"/>
      <c r="C1286" s="108"/>
      <c r="D1286" s="108"/>
      <c r="E1286" s="349"/>
    </row>
    <row r="1287" spans="1:5" ht="15.75">
      <c r="A1287" s="151"/>
      <c r="B1287" s="347"/>
      <c r="C1287" s="108"/>
      <c r="D1287" s="108"/>
      <c r="E1287" s="349"/>
    </row>
    <row r="1288" spans="1:5" ht="15.75">
      <c r="A1288" s="151"/>
      <c r="B1288" s="347"/>
      <c r="C1288" s="108"/>
      <c r="D1288" s="108"/>
      <c r="E1288" s="349"/>
    </row>
    <row r="1289" spans="1:5" ht="15.75">
      <c r="A1289" s="151"/>
      <c r="B1289" s="347"/>
      <c r="C1289" s="108"/>
      <c r="D1289" s="108"/>
      <c r="E1289" s="349"/>
    </row>
    <row r="1290" spans="1:5" ht="15.75">
      <c r="A1290" s="151"/>
      <c r="B1290" s="347"/>
      <c r="C1290" s="108"/>
      <c r="D1290" s="108"/>
      <c r="E1290" s="349"/>
    </row>
    <row r="1291" spans="1:5" ht="15.75">
      <c r="A1291" s="151"/>
      <c r="B1291" s="347"/>
      <c r="C1291" s="108"/>
      <c r="D1291" s="108"/>
      <c r="E1291" s="349"/>
    </row>
    <row r="1292" spans="1:5" ht="15.75">
      <c r="A1292" s="151"/>
      <c r="B1292" s="347"/>
      <c r="C1292" s="108"/>
      <c r="D1292" s="108"/>
      <c r="E1292" s="349"/>
    </row>
    <row r="1293" spans="1:5" ht="15.75">
      <c r="A1293" s="151"/>
      <c r="B1293" s="347"/>
      <c r="C1293" s="108"/>
      <c r="D1293" s="108"/>
      <c r="E1293" s="349"/>
    </row>
    <row r="1294" spans="1:5" ht="15.75">
      <c r="A1294" s="151"/>
      <c r="B1294" s="347"/>
      <c r="C1294" s="108"/>
      <c r="D1294" s="108"/>
      <c r="E1294" s="349"/>
    </row>
    <row r="1295" spans="1:5" ht="15.75">
      <c r="A1295" s="151"/>
      <c r="B1295" s="347"/>
      <c r="C1295" s="108"/>
      <c r="D1295" s="108"/>
      <c r="E1295" s="349"/>
    </row>
    <row r="1296" spans="1:5" ht="15.75">
      <c r="A1296" s="151"/>
      <c r="B1296" s="347"/>
      <c r="C1296" s="108"/>
      <c r="D1296" s="108"/>
      <c r="E1296" s="349"/>
    </row>
    <row r="1297" spans="1:5" ht="15.75">
      <c r="A1297" s="151"/>
      <c r="B1297" s="347"/>
      <c r="C1297" s="108"/>
      <c r="D1297" s="108"/>
      <c r="E1297" s="349"/>
    </row>
    <row r="1298" spans="1:5" ht="15.75">
      <c r="A1298" s="151"/>
      <c r="B1298" s="347"/>
      <c r="C1298" s="108"/>
      <c r="D1298" s="108"/>
      <c r="E1298" s="349"/>
    </row>
    <row r="1299" spans="1:5" ht="15.75">
      <c r="A1299" s="151"/>
      <c r="B1299" s="347"/>
      <c r="C1299" s="108"/>
      <c r="D1299" s="108"/>
      <c r="E1299" s="349"/>
    </row>
    <row r="1300" spans="1:5" ht="15.75">
      <c r="A1300" s="151"/>
      <c r="B1300" s="347"/>
      <c r="C1300" s="108"/>
      <c r="D1300" s="108"/>
      <c r="E1300" s="349"/>
    </row>
    <row r="1301" spans="1:5" ht="15.75">
      <c r="A1301" s="151"/>
      <c r="B1301" s="347"/>
      <c r="C1301" s="108"/>
      <c r="D1301" s="108"/>
      <c r="E1301" s="349"/>
    </row>
    <row r="1302" spans="1:5" ht="15.75">
      <c r="A1302" s="151"/>
      <c r="B1302" s="347"/>
      <c r="C1302" s="108"/>
      <c r="D1302" s="108"/>
      <c r="E1302" s="349"/>
    </row>
    <row r="1303" spans="1:5" ht="15.75">
      <c r="A1303" s="151"/>
      <c r="B1303" s="347"/>
      <c r="C1303" s="108"/>
      <c r="D1303" s="108"/>
      <c r="E1303" s="349"/>
    </row>
    <row r="1304" spans="1:5" ht="15.75">
      <c r="A1304" s="151"/>
      <c r="B1304" s="347"/>
      <c r="C1304" s="108"/>
      <c r="D1304" s="108"/>
      <c r="E1304" s="349"/>
    </row>
    <row r="1305" spans="1:5" ht="15.75">
      <c r="A1305" s="151"/>
      <c r="B1305" s="347"/>
      <c r="C1305" s="108"/>
      <c r="D1305" s="108"/>
      <c r="E1305" s="349"/>
    </row>
    <row r="1306" spans="1:5" ht="15.75">
      <c r="A1306" s="151"/>
      <c r="B1306" s="347"/>
      <c r="C1306" s="108"/>
      <c r="D1306" s="108"/>
      <c r="E1306" s="349"/>
    </row>
    <row r="1307" spans="1:5" ht="15.75">
      <c r="A1307" s="151"/>
      <c r="B1307" s="347"/>
      <c r="C1307" s="108"/>
      <c r="D1307" s="108"/>
      <c r="E1307" s="349"/>
    </row>
    <row r="1308" spans="1:5" ht="15.75">
      <c r="A1308" s="151"/>
      <c r="B1308" s="347"/>
      <c r="C1308" s="108"/>
      <c r="D1308" s="108"/>
      <c r="E1308" s="349"/>
    </row>
    <row r="1309" spans="1:5" ht="15.75">
      <c r="A1309" s="151"/>
      <c r="B1309" s="347"/>
      <c r="C1309" s="108"/>
      <c r="D1309" s="108"/>
      <c r="E1309" s="349"/>
    </row>
    <row r="1310" spans="1:5" ht="15.75">
      <c r="A1310" s="151"/>
      <c r="B1310" s="347"/>
      <c r="C1310" s="108"/>
      <c r="D1310" s="108"/>
      <c r="E1310" s="349"/>
    </row>
    <row r="1311" spans="1:5" ht="15.75">
      <c r="A1311" s="151"/>
      <c r="B1311" s="347"/>
      <c r="C1311" s="108"/>
      <c r="D1311" s="108"/>
      <c r="E1311" s="349"/>
    </row>
    <row r="1312" spans="1:5" ht="15.75">
      <c r="A1312" s="151"/>
      <c r="B1312" s="347"/>
      <c r="C1312" s="108"/>
      <c r="D1312" s="108"/>
      <c r="E1312" s="349"/>
    </row>
    <row r="1313" spans="1:5" ht="15.75">
      <c r="A1313" s="151"/>
      <c r="B1313" s="347"/>
      <c r="C1313" s="108"/>
      <c r="D1313" s="108"/>
      <c r="E1313" s="349"/>
    </row>
    <row r="1314" spans="1:5" ht="15.75">
      <c r="A1314" s="151"/>
      <c r="B1314" s="347"/>
      <c r="C1314" s="108"/>
      <c r="D1314" s="108"/>
      <c r="E1314" s="349"/>
    </row>
    <row r="1315" spans="1:5" ht="15.75">
      <c r="A1315" s="151"/>
      <c r="B1315" s="347"/>
      <c r="C1315" s="108"/>
      <c r="D1315" s="108"/>
      <c r="E1315" s="349"/>
    </row>
    <row r="1316" spans="1:5" ht="15.75">
      <c r="A1316" s="151"/>
      <c r="B1316" s="347"/>
      <c r="C1316" s="108"/>
      <c r="D1316" s="108"/>
      <c r="E1316" s="349"/>
    </row>
    <row r="1317" spans="1:5" ht="15.75">
      <c r="A1317" s="151"/>
      <c r="B1317" s="347"/>
      <c r="C1317" s="108"/>
      <c r="D1317" s="108"/>
      <c r="E1317" s="349"/>
    </row>
    <row r="1318" spans="1:5" ht="15.75">
      <c r="A1318" s="151"/>
      <c r="B1318" s="347"/>
      <c r="C1318" s="108"/>
      <c r="D1318" s="108"/>
      <c r="E1318" s="349"/>
    </row>
    <row r="1319" spans="1:5" ht="15.75">
      <c r="A1319" s="151"/>
      <c r="B1319" s="347"/>
      <c r="C1319" s="108"/>
      <c r="D1319" s="108"/>
      <c r="E1319" s="349"/>
    </row>
    <row r="1320" spans="1:5" ht="15.75">
      <c r="A1320" s="151"/>
      <c r="B1320" s="347"/>
      <c r="C1320" s="108"/>
      <c r="D1320" s="108"/>
      <c r="E1320" s="349"/>
    </row>
    <row r="1321" spans="1:5" ht="15.75">
      <c r="A1321" s="151"/>
      <c r="B1321" s="347"/>
      <c r="C1321" s="108"/>
      <c r="D1321" s="108"/>
      <c r="E1321" s="349"/>
    </row>
    <row r="1322" spans="1:5" ht="15.75">
      <c r="A1322" s="151"/>
      <c r="B1322" s="347"/>
      <c r="C1322" s="108"/>
      <c r="D1322" s="108"/>
      <c r="E1322" s="349"/>
    </row>
    <row r="1323" spans="1:5" ht="15.75">
      <c r="A1323" s="151"/>
      <c r="B1323" s="347"/>
      <c r="C1323" s="108"/>
      <c r="D1323" s="108"/>
      <c r="E1323" s="349"/>
    </row>
    <row r="1324" spans="1:5" ht="15.75">
      <c r="A1324" s="151"/>
      <c r="B1324" s="347"/>
      <c r="C1324" s="108"/>
      <c r="D1324" s="108"/>
      <c r="E1324" s="349"/>
    </row>
    <row r="1325" spans="1:5" ht="15.75">
      <c r="A1325" s="151"/>
      <c r="B1325" s="347"/>
      <c r="C1325" s="108"/>
      <c r="D1325" s="108"/>
      <c r="E1325" s="349"/>
    </row>
    <row r="1326" spans="1:5" ht="15.75">
      <c r="A1326" s="151"/>
      <c r="B1326" s="347"/>
      <c r="C1326" s="108"/>
      <c r="D1326" s="108"/>
      <c r="E1326" s="349"/>
    </row>
    <row r="1327" spans="1:5" ht="15.75">
      <c r="A1327" s="151"/>
      <c r="B1327" s="347"/>
      <c r="C1327" s="108"/>
      <c r="D1327" s="108"/>
      <c r="E1327" s="349"/>
    </row>
    <row r="1328" spans="1:5" ht="15.75">
      <c r="A1328" s="151"/>
      <c r="B1328" s="347"/>
      <c r="C1328" s="108"/>
      <c r="D1328" s="108"/>
      <c r="E1328" s="349"/>
    </row>
    <row r="1329" spans="1:5" ht="15.75">
      <c r="A1329" s="151"/>
      <c r="B1329" s="347"/>
      <c r="C1329" s="108"/>
      <c r="D1329" s="108"/>
      <c r="E1329" s="349"/>
    </row>
    <row r="1330" spans="1:5" ht="15.75">
      <c r="A1330" s="151"/>
      <c r="B1330" s="347"/>
      <c r="C1330" s="108"/>
      <c r="D1330" s="108"/>
      <c r="E1330" s="349"/>
    </row>
    <row r="1331" spans="1:5" ht="15.75">
      <c r="A1331" s="151"/>
      <c r="B1331" s="347"/>
      <c r="C1331" s="108"/>
      <c r="D1331" s="108"/>
      <c r="E1331" s="349"/>
    </row>
    <row r="1332" spans="1:5" ht="15.75">
      <c r="A1332" s="151"/>
      <c r="B1332" s="347"/>
      <c r="C1332" s="108"/>
      <c r="D1332" s="108"/>
      <c r="E1332" s="349"/>
    </row>
    <row r="1333" spans="1:5" ht="15.75">
      <c r="A1333" s="151"/>
      <c r="B1333" s="347"/>
      <c r="C1333" s="108"/>
      <c r="D1333" s="108"/>
      <c r="E1333" s="349"/>
    </row>
    <row r="1334" spans="1:5" ht="15.75">
      <c r="A1334" s="151"/>
      <c r="B1334" s="347"/>
      <c r="C1334" s="108"/>
      <c r="D1334" s="108"/>
      <c r="E1334" s="349"/>
    </row>
    <row r="1335" spans="1:5" ht="15.75">
      <c r="A1335" s="151"/>
      <c r="B1335" s="347"/>
      <c r="C1335" s="108"/>
      <c r="D1335" s="108"/>
      <c r="E1335" s="349"/>
    </row>
    <row r="1336" spans="1:5" ht="15.75">
      <c r="A1336" s="151"/>
      <c r="B1336" s="347"/>
      <c r="C1336" s="108"/>
      <c r="D1336" s="108"/>
      <c r="E1336" s="349"/>
    </row>
    <row r="1337" spans="1:5" ht="15.75">
      <c r="A1337" s="151"/>
      <c r="B1337" s="347"/>
      <c r="C1337" s="108"/>
      <c r="D1337" s="108"/>
      <c r="E1337" s="349"/>
    </row>
    <row r="1338" spans="1:5" ht="15.75">
      <c r="A1338" s="151"/>
      <c r="B1338" s="347"/>
      <c r="C1338" s="108"/>
      <c r="D1338" s="108"/>
      <c r="E1338" s="349"/>
    </row>
    <row r="1339" spans="1:5" ht="15.75">
      <c r="A1339" s="151"/>
      <c r="B1339" s="347"/>
      <c r="C1339" s="108"/>
      <c r="D1339" s="108"/>
      <c r="E1339" s="349"/>
    </row>
    <row r="1340" spans="1:5" ht="15.75">
      <c r="A1340" s="151"/>
      <c r="B1340" s="347"/>
      <c r="C1340" s="108"/>
      <c r="D1340" s="108"/>
      <c r="E1340" s="349"/>
    </row>
    <row r="1341" spans="1:5" ht="15.75">
      <c r="A1341" s="151"/>
      <c r="B1341" s="347"/>
      <c r="C1341" s="108"/>
      <c r="D1341" s="108"/>
      <c r="E1341" s="349"/>
    </row>
    <row r="1342" spans="1:5" ht="15.75">
      <c r="A1342" s="151"/>
      <c r="B1342" s="347"/>
      <c r="C1342" s="108"/>
      <c r="D1342" s="108"/>
      <c r="E1342" s="349"/>
    </row>
    <row r="1343" spans="1:5" ht="15.75">
      <c r="A1343" s="151"/>
      <c r="B1343" s="347"/>
      <c r="C1343" s="108"/>
      <c r="D1343" s="108"/>
      <c r="E1343" s="349"/>
    </row>
    <row r="1344" spans="1:5" ht="15.75">
      <c r="A1344" s="151"/>
      <c r="B1344" s="347"/>
      <c r="C1344" s="108"/>
      <c r="D1344" s="108"/>
      <c r="E1344" s="349"/>
    </row>
    <row r="1345" spans="1:5" ht="15.75">
      <c r="A1345" s="151"/>
      <c r="B1345" s="347"/>
      <c r="C1345" s="108"/>
      <c r="D1345" s="108"/>
      <c r="E1345" s="349"/>
    </row>
    <row r="1346" spans="1:5" ht="15.75">
      <c r="A1346" s="151"/>
      <c r="B1346" s="347"/>
      <c r="C1346" s="108"/>
      <c r="D1346" s="108"/>
      <c r="E1346" s="349"/>
    </row>
    <row r="1347" spans="1:5" ht="15.75">
      <c r="A1347" s="151"/>
      <c r="B1347" s="347"/>
      <c r="C1347" s="108"/>
      <c r="D1347" s="108"/>
      <c r="E1347" s="349"/>
    </row>
    <row r="1348" spans="1:5" ht="15.75">
      <c r="A1348" s="151"/>
      <c r="B1348" s="347"/>
      <c r="C1348" s="108"/>
      <c r="D1348" s="108"/>
      <c r="E1348" s="349"/>
    </row>
    <row r="1349" spans="1:5" ht="15.75">
      <c r="A1349" s="151"/>
      <c r="B1349" s="347"/>
      <c r="C1349" s="108"/>
      <c r="D1349" s="108"/>
      <c r="E1349" s="349"/>
    </row>
    <row r="1350" spans="1:5" ht="15.75">
      <c r="A1350" s="151"/>
      <c r="B1350" s="347"/>
      <c r="C1350" s="108"/>
      <c r="D1350" s="108"/>
      <c r="E1350" s="349"/>
    </row>
    <row r="1351" spans="1:5" ht="15.75">
      <c r="A1351" s="151"/>
      <c r="B1351" s="347"/>
      <c r="C1351" s="108"/>
      <c r="D1351" s="108"/>
      <c r="E1351" s="349"/>
    </row>
    <row r="1352" spans="1:5" ht="15.75">
      <c r="A1352" s="151"/>
      <c r="B1352" s="347"/>
      <c r="C1352" s="108"/>
      <c r="D1352" s="108"/>
      <c r="E1352" s="349"/>
    </row>
    <row r="1353" spans="1:5" ht="15.75">
      <c r="A1353" s="151"/>
      <c r="B1353" s="347"/>
      <c r="C1353" s="108"/>
      <c r="D1353" s="108"/>
      <c r="E1353" s="349"/>
    </row>
    <row r="1354" spans="1:5" ht="15.75">
      <c r="A1354" s="151"/>
      <c r="B1354" s="347"/>
      <c r="C1354" s="108"/>
      <c r="D1354" s="108"/>
      <c r="E1354" s="349"/>
    </row>
    <row r="1355" spans="1:5" ht="15.75">
      <c r="A1355" s="151"/>
      <c r="B1355" s="347"/>
      <c r="C1355" s="108"/>
      <c r="D1355" s="108"/>
      <c r="E1355" s="349"/>
    </row>
    <row r="1356" spans="1:5" ht="15.75">
      <c r="A1356" s="151"/>
      <c r="B1356" s="347"/>
      <c r="C1356" s="108"/>
      <c r="D1356" s="108"/>
      <c r="E1356" s="349"/>
    </row>
    <row r="1357" spans="1:5" ht="15.75">
      <c r="A1357" s="151"/>
      <c r="B1357" s="347"/>
      <c r="C1357" s="108"/>
      <c r="D1357" s="108"/>
      <c r="E1357" s="349"/>
    </row>
    <row r="1358" spans="1:5" ht="15.75">
      <c r="A1358" s="151"/>
      <c r="B1358" s="347"/>
      <c r="C1358" s="108"/>
      <c r="D1358" s="108"/>
      <c r="E1358" s="349"/>
    </row>
    <row r="1359" spans="1:5" ht="15.75">
      <c r="A1359" s="151"/>
      <c r="B1359" s="347"/>
      <c r="C1359" s="108"/>
      <c r="D1359" s="108"/>
      <c r="E1359" s="349"/>
    </row>
    <row r="1360" spans="1:5" ht="15.75">
      <c r="A1360" s="151"/>
      <c r="B1360" s="347"/>
      <c r="C1360" s="108"/>
      <c r="D1360" s="108"/>
      <c r="E1360" s="349"/>
    </row>
    <row r="1361" spans="1:5" ht="15.75">
      <c r="A1361" s="151"/>
      <c r="B1361" s="347"/>
      <c r="C1361" s="108"/>
      <c r="D1361" s="108"/>
      <c r="E1361" s="349"/>
    </row>
    <row r="1362" spans="1:5" ht="15.75">
      <c r="A1362" s="151"/>
      <c r="B1362" s="347"/>
      <c r="C1362" s="108"/>
      <c r="D1362" s="108"/>
      <c r="E1362" s="349"/>
    </row>
    <row r="1363" spans="1:5" ht="15.75">
      <c r="A1363" s="151"/>
      <c r="B1363" s="347"/>
      <c r="C1363" s="108"/>
      <c r="D1363" s="108"/>
      <c r="E1363" s="349"/>
    </row>
    <row r="1364" spans="1:5" ht="15.75">
      <c r="A1364" s="151"/>
      <c r="B1364" s="347"/>
      <c r="C1364" s="108"/>
      <c r="D1364" s="108"/>
      <c r="E1364" s="349"/>
    </row>
    <row r="1365" spans="1:5" ht="15.75">
      <c r="A1365" s="151"/>
      <c r="B1365" s="347"/>
      <c r="C1365" s="108"/>
      <c r="D1365" s="108"/>
      <c r="E1365" s="349"/>
    </row>
    <row r="1366" spans="1:5" ht="15.75">
      <c r="A1366" s="151"/>
      <c r="B1366" s="347"/>
      <c r="C1366" s="108"/>
      <c r="D1366" s="108"/>
      <c r="E1366" s="349"/>
    </row>
    <row r="1367" spans="1:5" ht="15.75">
      <c r="A1367" s="151"/>
      <c r="B1367" s="347"/>
      <c r="C1367" s="108"/>
      <c r="D1367" s="108"/>
      <c r="E1367" s="349"/>
    </row>
    <row r="1368" spans="1:5" ht="15.75">
      <c r="A1368" s="151"/>
      <c r="B1368" s="347"/>
      <c r="C1368" s="108"/>
      <c r="D1368" s="108"/>
      <c r="E1368" s="349"/>
    </row>
    <row r="1369" spans="1:5" ht="15.75">
      <c r="A1369" s="151"/>
      <c r="B1369" s="347"/>
      <c r="C1369" s="108"/>
      <c r="D1369" s="108"/>
      <c r="E1369" s="349"/>
    </row>
    <row r="1370" spans="1:5" ht="15.75">
      <c r="A1370" s="151"/>
      <c r="B1370" s="347"/>
      <c r="C1370" s="108"/>
      <c r="D1370" s="108"/>
      <c r="E1370" s="349"/>
    </row>
    <row r="1371" spans="1:5" ht="15.75">
      <c r="A1371" s="151"/>
      <c r="B1371" s="347"/>
      <c r="C1371" s="108"/>
      <c r="D1371" s="108"/>
      <c r="E1371" s="349"/>
    </row>
    <row r="1372" spans="1:5" ht="15.75">
      <c r="A1372" s="151"/>
      <c r="B1372" s="347"/>
      <c r="C1372" s="108"/>
      <c r="D1372" s="108"/>
      <c r="E1372" s="349"/>
    </row>
    <row r="1373" spans="1:5" ht="15.75">
      <c r="A1373" s="151"/>
      <c r="B1373" s="347"/>
      <c r="C1373" s="108"/>
      <c r="D1373" s="108"/>
      <c r="E1373" s="349"/>
    </row>
    <row r="1374" spans="1:5" ht="15.75">
      <c r="A1374" s="151"/>
      <c r="B1374" s="347"/>
      <c r="C1374" s="108"/>
      <c r="D1374" s="108"/>
      <c r="E1374" s="349"/>
    </row>
    <row r="1375" spans="1:5" ht="15.75">
      <c r="A1375" s="151"/>
      <c r="B1375" s="347"/>
      <c r="C1375" s="108"/>
      <c r="D1375" s="108"/>
      <c r="E1375" s="349"/>
    </row>
    <row r="1376" spans="1:5" ht="15.75">
      <c r="A1376" s="151"/>
      <c r="B1376" s="347"/>
      <c r="C1376" s="108"/>
      <c r="D1376" s="108"/>
      <c r="E1376" s="349"/>
    </row>
    <row r="1377" spans="1:5" ht="15.75">
      <c r="A1377" s="151"/>
      <c r="B1377" s="347"/>
      <c r="C1377" s="108"/>
      <c r="D1377" s="108"/>
      <c r="E1377" s="349"/>
    </row>
    <row r="1378" spans="1:5" ht="15.75">
      <c r="A1378" s="151"/>
      <c r="B1378" s="347"/>
      <c r="C1378" s="108"/>
      <c r="D1378" s="108"/>
      <c r="E1378" s="349"/>
    </row>
    <row r="1379" spans="1:5" ht="15.75">
      <c r="A1379" s="151"/>
      <c r="B1379" s="347"/>
      <c r="C1379" s="108"/>
      <c r="D1379" s="108"/>
      <c r="E1379" s="349"/>
    </row>
    <row r="1380" spans="1:5" ht="15.75">
      <c r="A1380" s="151"/>
      <c r="B1380" s="347"/>
      <c r="C1380" s="108"/>
      <c r="D1380" s="108"/>
      <c r="E1380" s="349"/>
    </row>
    <row r="1381" spans="1:5" ht="15.75">
      <c r="A1381" s="151"/>
      <c r="B1381" s="347"/>
      <c r="C1381" s="108"/>
      <c r="D1381" s="108"/>
      <c r="E1381" s="349"/>
    </row>
    <row r="1382" spans="1:5" ht="15.75">
      <c r="A1382" s="151"/>
      <c r="B1382" s="347"/>
      <c r="C1382" s="108"/>
      <c r="D1382" s="108"/>
      <c r="E1382" s="349"/>
    </row>
    <row r="1383" spans="1:5" ht="15.75">
      <c r="A1383" s="151"/>
      <c r="B1383" s="347"/>
      <c r="C1383" s="108"/>
      <c r="D1383" s="108"/>
      <c r="E1383" s="349"/>
    </row>
    <row r="1384" spans="1:5" ht="15.75">
      <c r="A1384" s="151"/>
      <c r="B1384" s="347"/>
      <c r="C1384" s="108"/>
      <c r="D1384" s="108"/>
      <c r="E1384" s="349"/>
    </row>
    <row r="1385" spans="1:5" ht="15.75">
      <c r="A1385" s="151"/>
      <c r="B1385" s="347"/>
      <c r="C1385" s="108"/>
      <c r="D1385" s="108"/>
      <c r="E1385" s="349"/>
    </row>
    <row r="1386" spans="1:5" ht="15.75">
      <c r="A1386" s="151"/>
      <c r="B1386" s="347"/>
      <c r="C1386" s="108"/>
      <c r="D1386" s="108"/>
      <c r="E1386" s="349"/>
    </row>
    <row r="1387" spans="1:5" ht="15.75">
      <c r="A1387" s="151"/>
      <c r="B1387" s="347"/>
      <c r="C1387" s="108"/>
      <c r="D1387" s="108"/>
      <c r="E1387" s="349"/>
    </row>
    <row r="1388" spans="1:5" ht="15.75">
      <c r="A1388" s="151"/>
      <c r="B1388" s="347"/>
      <c r="C1388" s="108"/>
      <c r="D1388" s="108"/>
      <c r="E1388" s="349"/>
    </row>
    <row r="1389" spans="1:5" ht="15.75">
      <c r="A1389" s="151"/>
      <c r="B1389" s="347"/>
      <c r="C1389" s="108"/>
      <c r="D1389" s="108"/>
      <c r="E1389" s="349"/>
    </row>
    <row r="1390" spans="1:5" ht="15.75">
      <c r="A1390" s="151"/>
      <c r="B1390" s="347"/>
      <c r="C1390" s="108"/>
      <c r="D1390" s="108"/>
      <c r="E1390" s="349"/>
    </row>
    <row r="1391" spans="1:5" ht="15.75">
      <c r="A1391" s="151"/>
      <c r="B1391" s="347"/>
      <c r="C1391" s="108"/>
      <c r="D1391" s="108"/>
      <c r="E1391" s="349"/>
    </row>
    <row r="1392" spans="1:5" ht="15.75">
      <c r="A1392" s="151"/>
      <c r="B1392" s="347"/>
      <c r="C1392" s="108"/>
      <c r="D1392" s="108"/>
      <c r="E1392" s="349"/>
    </row>
    <row r="1393" spans="1:5" ht="15.75">
      <c r="A1393" s="151"/>
      <c r="B1393" s="347"/>
      <c r="C1393" s="108"/>
      <c r="D1393" s="108"/>
      <c r="E1393" s="349"/>
    </row>
    <row r="1394" spans="1:5" ht="15.75">
      <c r="A1394" s="151"/>
      <c r="B1394" s="347"/>
      <c r="C1394" s="108"/>
      <c r="D1394" s="108"/>
      <c r="E1394" s="349"/>
    </row>
    <row r="1395" spans="1:5" ht="15.75">
      <c r="A1395" s="151"/>
      <c r="B1395" s="347"/>
      <c r="C1395" s="108"/>
      <c r="D1395" s="108"/>
      <c r="E1395" s="349"/>
    </row>
    <row r="1396" spans="1:5" ht="15.75">
      <c r="A1396" s="151"/>
      <c r="B1396" s="347"/>
      <c r="C1396" s="108"/>
      <c r="D1396" s="108"/>
      <c r="E1396" s="349"/>
    </row>
    <row r="1397" spans="1:5" ht="15.75">
      <c r="A1397" s="151"/>
      <c r="B1397" s="347"/>
      <c r="C1397" s="108"/>
      <c r="D1397" s="108"/>
      <c r="E1397" s="349"/>
    </row>
    <row r="1398" spans="1:5" ht="15.75">
      <c r="A1398" s="151"/>
      <c r="B1398" s="347"/>
      <c r="C1398" s="108"/>
      <c r="D1398" s="108"/>
      <c r="E1398" s="349"/>
    </row>
    <row r="1399" spans="1:5" ht="15.75">
      <c r="A1399" s="151"/>
      <c r="B1399" s="347"/>
      <c r="C1399" s="108"/>
      <c r="D1399" s="108"/>
      <c r="E1399" s="349"/>
    </row>
    <row r="1400" spans="1:5" ht="15.75">
      <c r="A1400" s="151"/>
      <c r="B1400" s="347"/>
      <c r="C1400" s="108"/>
      <c r="D1400" s="108"/>
      <c r="E1400" s="349"/>
    </row>
    <row r="1401" spans="1:5" ht="15.75">
      <c r="A1401" s="151"/>
      <c r="B1401" s="347"/>
      <c r="C1401" s="108"/>
      <c r="D1401" s="108"/>
      <c r="E1401" s="349"/>
    </row>
    <row r="1402" spans="1:5" ht="15.75">
      <c r="A1402" s="151"/>
      <c r="B1402" s="347"/>
      <c r="C1402" s="108"/>
      <c r="D1402" s="108"/>
      <c r="E1402" s="349"/>
    </row>
    <row r="1403" spans="1:5" ht="15.75">
      <c r="A1403" s="151"/>
      <c r="B1403" s="347"/>
      <c r="C1403" s="108"/>
      <c r="D1403" s="108"/>
      <c r="E1403" s="349"/>
    </row>
    <row r="1404" spans="1:5" ht="15.75">
      <c r="A1404" s="151"/>
      <c r="B1404" s="347"/>
      <c r="C1404" s="108"/>
      <c r="D1404" s="108"/>
      <c r="E1404" s="349"/>
    </row>
    <row r="1405" spans="1:5" ht="15.75">
      <c r="A1405" s="151"/>
      <c r="B1405" s="347"/>
      <c r="C1405" s="108"/>
      <c r="D1405" s="108"/>
      <c r="E1405" s="349"/>
    </row>
    <row r="1406" spans="1:5" ht="15.75">
      <c r="A1406" s="151"/>
      <c r="B1406" s="347"/>
      <c r="C1406" s="108"/>
      <c r="D1406" s="108"/>
      <c r="E1406" s="349"/>
    </row>
    <row r="1407" spans="1:5" ht="15.75">
      <c r="A1407" s="151"/>
      <c r="B1407" s="347"/>
      <c r="C1407" s="108"/>
      <c r="D1407" s="108"/>
      <c r="E1407" s="349"/>
    </row>
    <row r="1408" spans="1:5" ht="15.75">
      <c r="A1408" s="151"/>
      <c r="B1408" s="347"/>
      <c r="C1408" s="108"/>
      <c r="D1408" s="108"/>
      <c r="E1408" s="349"/>
    </row>
    <row r="1409" spans="1:5" ht="15.75">
      <c r="A1409" s="151"/>
      <c r="B1409" s="347"/>
      <c r="C1409" s="108"/>
      <c r="D1409" s="108"/>
      <c r="E1409" s="349"/>
    </row>
    <row r="1410" spans="1:5" ht="15.75">
      <c r="A1410" s="151"/>
      <c r="B1410" s="347"/>
      <c r="C1410" s="108"/>
      <c r="D1410" s="108"/>
      <c r="E1410" s="349"/>
    </row>
    <row r="1411" spans="1:5" ht="15.75">
      <c r="A1411" s="151"/>
      <c r="B1411" s="347"/>
      <c r="C1411" s="108"/>
      <c r="D1411" s="108"/>
      <c r="E1411" s="349"/>
    </row>
    <row r="1412" spans="1:5" ht="15.75">
      <c r="A1412" s="151"/>
      <c r="B1412" s="347"/>
      <c r="C1412" s="108"/>
      <c r="D1412" s="108"/>
      <c r="E1412" s="349"/>
    </row>
    <row r="1413" spans="1:5" ht="15.75">
      <c r="A1413" s="151"/>
      <c r="B1413" s="347"/>
      <c r="C1413" s="108"/>
      <c r="D1413" s="108"/>
      <c r="E1413" s="349"/>
    </row>
    <row r="1414" spans="1:5" ht="15.75">
      <c r="A1414" s="151"/>
      <c r="B1414" s="347"/>
      <c r="C1414" s="108"/>
      <c r="D1414" s="108"/>
      <c r="E1414" s="349"/>
    </row>
    <row r="1415" spans="1:5" ht="15.75">
      <c r="A1415" s="151"/>
      <c r="B1415" s="347"/>
      <c r="C1415" s="108"/>
      <c r="D1415" s="108"/>
      <c r="E1415" s="349"/>
    </row>
    <row r="1416" spans="1:5" ht="15.75">
      <c r="A1416" s="151"/>
      <c r="B1416" s="347"/>
      <c r="C1416" s="108"/>
      <c r="D1416" s="108"/>
      <c r="E1416" s="349"/>
    </row>
    <row r="1417" spans="1:5" ht="15.75">
      <c r="A1417" s="151"/>
      <c r="B1417" s="347"/>
      <c r="C1417" s="108"/>
      <c r="D1417" s="108"/>
      <c r="E1417" s="349"/>
    </row>
    <row r="1418" spans="1:5" ht="15.75">
      <c r="A1418" s="151"/>
      <c r="B1418" s="347"/>
      <c r="C1418" s="108"/>
      <c r="D1418" s="108"/>
      <c r="E1418" s="349"/>
    </row>
    <row r="1419" spans="1:5" ht="15.75">
      <c r="A1419" s="151"/>
      <c r="B1419" s="347"/>
      <c r="C1419" s="108"/>
      <c r="D1419" s="108"/>
      <c r="E1419" s="349"/>
    </row>
    <row r="1420" spans="1:5" ht="15.75">
      <c r="A1420" s="151"/>
      <c r="B1420" s="347"/>
      <c r="C1420" s="108"/>
      <c r="D1420" s="108"/>
      <c r="E1420" s="349"/>
    </row>
    <row r="1421" spans="1:5" ht="15.75">
      <c r="A1421" s="151"/>
      <c r="B1421" s="347"/>
      <c r="C1421" s="108"/>
      <c r="D1421" s="108"/>
      <c r="E1421" s="349"/>
    </row>
    <row r="1422" spans="1:5" ht="15.75">
      <c r="A1422" s="151"/>
      <c r="B1422" s="347"/>
      <c r="C1422" s="108"/>
      <c r="D1422" s="108"/>
      <c r="E1422" s="349"/>
    </row>
    <row r="1423" spans="1:5" ht="15.75">
      <c r="A1423" s="151"/>
      <c r="B1423" s="347"/>
      <c r="C1423" s="108"/>
      <c r="D1423" s="108"/>
      <c r="E1423" s="349"/>
    </row>
    <row r="1424" spans="1:5" ht="15.75">
      <c r="A1424" s="151"/>
      <c r="B1424" s="347"/>
      <c r="C1424" s="108"/>
      <c r="D1424" s="108"/>
      <c r="E1424" s="349"/>
    </row>
    <row r="1425" spans="1:5" ht="15.75">
      <c r="A1425" s="151"/>
      <c r="B1425" s="347"/>
      <c r="C1425" s="108"/>
      <c r="D1425" s="108"/>
      <c r="E1425" s="349"/>
    </row>
    <row r="1426" spans="1:5" ht="15.75">
      <c r="A1426" s="151"/>
      <c r="B1426" s="347"/>
      <c r="C1426" s="108"/>
      <c r="D1426" s="108"/>
      <c r="E1426" s="349"/>
    </row>
    <row r="1427" spans="1:5" ht="15.75">
      <c r="A1427" s="151"/>
      <c r="B1427" s="347"/>
      <c r="C1427" s="108"/>
      <c r="D1427" s="108"/>
      <c r="E1427" s="349"/>
    </row>
    <row r="1428" spans="1:5" ht="15.75">
      <c r="A1428" s="151"/>
      <c r="B1428" s="347"/>
      <c r="C1428" s="108"/>
      <c r="D1428" s="108"/>
      <c r="E1428" s="349"/>
    </row>
    <row r="1429" spans="1:5" ht="15.75">
      <c r="A1429" s="151"/>
      <c r="B1429" s="347"/>
      <c r="C1429" s="108"/>
      <c r="D1429" s="108"/>
      <c r="E1429" s="349"/>
    </row>
    <row r="1430" spans="1:5" ht="15.75">
      <c r="A1430" s="151"/>
      <c r="B1430" s="347"/>
      <c r="C1430" s="108"/>
      <c r="D1430" s="108"/>
      <c r="E1430" s="349"/>
    </row>
    <row r="1431" spans="1:5" ht="15.75">
      <c r="A1431" s="151"/>
      <c r="B1431" s="347"/>
      <c r="C1431" s="108"/>
      <c r="D1431" s="108"/>
      <c r="E1431" s="349"/>
    </row>
    <row r="1432" spans="1:5" ht="15.75">
      <c r="A1432" s="151"/>
      <c r="B1432" s="347"/>
      <c r="C1432" s="108"/>
      <c r="D1432" s="108"/>
      <c r="E1432" s="349"/>
    </row>
    <row r="1433" spans="1:5" ht="15.75">
      <c r="A1433" s="151"/>
      <c r="B1433" s="347"/>
      <c r="C1433" s="108"/>
      <c r="D1433" s="108"/>
      <c r="E1433" s="349"/>
    </row>
    <row r="1434" spans="1:5" ht="15.75">
      <c r="A1434" s="151"/>
      <c r="B1434" s="347"/>
      <c r="C1434" s="108"/>
      <c r="D1434" s="108"/>
      <c r="E1434" s="349"/>
    </row>
    <row r="1435" spans="1:5" ht="15.75">
      <c r="A1435" s="151"/>
      <c r="B1435" s="347"/>
      <c r="C1435" s="108"/>
      <c r="D1435" s="108"/>
      <c r="E1435" s="349"/>
    </row>
    <row r="1436" spans="1:5" ht="15.75">
      <c r="A1436" s="151"/>
      <c r="B1436" s="347"/>
      <c r="C1436" s="108"/>
      <c r="D1436" s="108"/>
      <c r="E1436" s="349"/>
    </row>
    <row r="1437" spans="1:5" ht="15.75">
      <c r="A1437" s="151"/>
      <c r="B1437" s="347"/>
      <c r="C1437" s="108"/>
      <c r="D1437" s="108"/>
      <c r="E1437" s="349"/>
    </row>
    <row r="1438" spans="1:5" ht="15.75">
      <c r="A1438" s="151"/>
      <c r="B1438" s="347"/>
      <c r="C1438" s="108"/>
      <c r="D1438" s="108"/>
      <c r="E1438" s="349"/>
    </row>
    <row r="1439" spans="1:5" ht="15.75">
      <c r="A1439" s="151"/>
      <c r="B1439" s="347"/>
      <c r="C1439" s="108"/>
      <c r="D1439" s="108"/>
      <c r="E1439" s="349"/>
    </row>
    <row r="1440" spans="1:5" ht="15.75">
      <c r="A1440" s="151"/>
      <c r="B1440" s="347"/>
      <c r="C1440" s="108"/>
      <c r="D1440" s="108"/>
      <c r="E1440" s="349"/>
    </row>
    <row r="1441" spans="1:5" ht="15.75">
      <c r="A1441" s="151"/>
      <c r="B1441" s="347"/>
      <c r="C1441" s="108"/>
      <c r="D1441" s="108"/>
      <c r="E1441" s="349"/>
    </row>
    <row r="1442" spans="1:5" ht="15.75">
      <c r="A1442" s="151"/>
      <c r="B1442" s="347"/>
      <c r="C1442" s="108"/>
      <c r="D1442" s="108"/>
      <c r="E1442" s="349"/>
    </row>
    <row r="1443" spans="1:5" ht="15.75">
      <c r="A1443" s="151"/>
      <c r="B1443" s="347"/>
      <c r="C1443" s="108"/>
      <c r="D1443" s="108"/>
      <c r="E1443" s="349"/>
    </row>
    <row r="1444" spans="1:5" ht="15.75">
      <c r="A1444" s="151"/>
      <c r="B1444" s="347"/>
      <c r="C1444" s="108"/>
      <c r="D1444" s="108"/>
      <c r="E1444" s="349"/>
    </row>
    <row r="1445" spans="1:5" ht="15.75">
      <c r="A1445" s="151"/>
      <c r="B1445" s="347"/>
      <c r="C1445" s="108"/>
      <c r="D1445" s="108"/>
      <c r="E1445" s="349"/>
    </row>
    <row r="1446" spans="1:5" ht="15.75">
      <c r="A1446" s="151"/>
      <c r="B1446" s="347"/>
      <c r="C1446" s="108"/>
      <c r="D1446" s="108"/>
      <c r="E1446" s="349"/>
    </row>
    <row r="1447" spans="1:5" ht="15.75">
      <c r="A1447" s="151"/>
      <c r="B1447" s="347"/>
      <c r="C1447" s="108"/>
      <c r="D1447" s="108"/>
      <c r="E1447" s="349"/>
    </row>
    <row r="1448" spans="1:5" ht="15.75">
      <c r="A1448" s="151"/>
      <c r="B1448" s="347"/>
      <c r="C1448" s="108"/>
      <c r="D1448" s="108"/>
      <c r="E1448" s="349"/>
    </row>
    <row r="1449" spans="1:5" ht="15.75">
      <c r="A1449" s="151"/>
      <c r="B1449" s="347"/>
      <c r="C1449" s="108"/>
      <c r="D1449" s="108"/>
      <c r="E1449" s="349"/>
    </row>
    <row r="1450" spans="1:5" ht="15.75">
      <c r="A1450" s="151"/>
      <c r="B1450" s="347"/>
      <c r="C1450" s="108"/>
      <c r="D1450" s="108"/>
      <c r="E1450" s="349"/>
    </row>
    <row r="1451" spans="1:5" ht="15.75">
      <c r="A1451" s="151"/>
      <c r="B1451" s="347"/>
      <c r="C1451" s="108"/>
      <c r="D1451" s="108"/>
      <c r="E1451" s="349"/>
    </row>
    <row r="1452" spans="1:5" ht="15.75">
      <c r="A1452" s="151"/>
      <c r="B1452" s="347"/>
      <c r="C1452" s="108"/>
      <c r="D1452" s="108"/>
      <c r="E1452" s="349"/>
    </row>
    <row r="1453" spans="1:5" ht="15.75">
      <c r="A1453" s="151"/>
      <c r="B1453" s="347"/>
      <c r="C1453" s="108"/>
      <c r="D1453" s="108"/>
      <c r="E1453" s="349"/>
    </row>
    <row r="1454" spans="1:5" ht="15.75">
      <c r="A1454" s="151"/>
      <c r="B1454" s="347"/>
      <c r="C1454" s="108"/>
      <c r="D1454" s="108"/>
      <c r="E1454" s="349"/>
    </row>
    <row r="1455" spans="1:5" ht="15.75">
      <c r="A1455" s="151"/>
      <c r="B1455" s="347"/>
      <c r="C1455" s="108"/>
      <c r="D1455" s="108"/>
      <c r="E1455" s="349"/>
    </row>
    <row r="1456" spans="1:5" ht="15.75">
      <c r="A1456" s="151"/>
      <c r="B1456" s="347"/>
      <c r="C1456" s="108"/>
      <c r="D1456" s="108"/>
      <c r="E1456" s="349"/>
    </row>
    <row r="1457" spans="1:5" ht="15.75">
      <c r="A1457" s="151"/>
      <c r="B1457" s="347"/>
      <c r="C1457" s="108"/>
      <c r="D1457" s="108"/>
      <c r="E1457" s="349"/>
    </row>
    <row r="1458" spans="1:5" ht="15.75">
      <c r="A1458" s="151"/>
      <c r="B1458" s="347"/>
      <c r="C1458" s="108"/>
      <c r="D1458" s="108"/>
      <c r="E1458" s="349"/>
    </row>
    <row r="1459" spans="1:5" ht="15.75">
      <c r="A1459" s="151"/>
      <c r="B1459" s="347"/>
      <c r="C1459" s="108"/>
      <c r="D1459" s="108"/>
      <c r="E1459" s="349"/>
    </row>
    <row r="1460" spans="1:5" ht="15.75">
      <c r="A1460" s="151"/>
      <c r="B1460" s="347"/>
      <c r="C1460" s="108"/>
      <c r="D1460" s="108"/>
      <c r="E1460" s="349"/>
    </row>
    <row r="1461" spans="1:5" ht="15.75">
      <c r="A1461" s="151"/>
      <c r="B1461" s="347"/>
      <c r="C1461" s="108"/>
      <c r="D1461" s="108"/>
      <c r="E1461" s="349"/>
    </row>
    <row r="1462" spans="1:5" ht="15.75">
      <c r="A1462" s="151"/>
      <c r="B1462" s="347"/>
      <c r="C1462" s="108"/>
      <c r="D1462" s="108"/>
      <c r="E1462" s="349"/>
    </row>
    <row r="1463" spans="1:5" ht="15.75">
      <c r="A1463" s="151"/>
      <c r="B1463" s="347"/>
      <c r="C1463" s="108"/>
      <c r="D1463" s="108"/>
      <c r="E1463" s="349"/>
    </row>
    <row r="1464" spans="1:5" ht="15.75">
      <c r="A1464" s="151"/>
      <c r="B1464" s="347"/>
      <c r="C1464" s="108"/>
      <c r="D1464" s="108"/>
      <c r="E1464" s="349"/>
    </row>
    <row r="1465" spans="1:5" ht="15.75">
      <c r="A1465" s="151"/>
      <c r="B1465" s="347"/>
      <c r="C1465" s="108"/>
      <c r="D1465" s="108"/>
      <c r="E1465" s="349"/>
    </row>
    <row r="1466" spans="1:5" ht="15.75">
      <c r="A1466" s="151"/>
      <c r="B1466" s="347"/>
      <c r="C1466" s="108"/>
      <c r="D1466" s="108"/>
      <c r="E1466" s="349"/>
    </row>
    <row r="1467" spans="1:5" ht="15.75">
      <c r="A1467" s="151"/>
      <c r="B1467" s="347"/>
      <c r="C1467" s="108"/>
      <c r="D1467" s="108"/>
      <c r="E1467" s="349"/>
    </row>
    <row r="1468" spans="1:5" ht="15.75">
      <c r="A1468" s="151"/>
      <c r="B1468" s="347"/>
      <c r="C1468" s="108"/>
      <c r="D1468" s="108"/>
      <c r="E1468" s="349"/>
    </row>
    <row r="1469" spans="1:5" ht="15.75">
      <c r="A1469" s="151"/>
      <c r="B1469" s="347"/>
      <c r="C1469" s="108"/>
      <c r="D1469" s="108"/>
      <c r="E1469" s="349"/>
    </row>
    <row r="1470" spans="1:5" ht="15.75">
      <c r="A1470" s="151"/>
      <c r="B1470" s="347"/>
      <c r="C1470" s="108"/>
      <c r="D1470" s="108"/>
      <c r="E1470" s="349"/>
    </row>
    <row r="1471" spans="1:5" ht="15.75">
      <c r="A1471" s="151"/>
      <c r="B1471" s="347"/>
      <c r="C1471" s="108"/>
      <c r="D1471" s="108"/>
      <c r="E1471" s="349"/>
    </row>
    <row r="1472" spans="1:5" ht="15.75">
      <c r="A1472" s="151"/>
      <c r="B1472" s="347"/>
      <c r="C1472" s="108"/>
      <c r="D1472" s="108"/>
      <c r="E1472" s="349"/>
    </row>
    <row r="1473" spans="1:5" ht="15.75">
      <c r="A1473" s="151"/>
      <c r="B1473" s="347"/>
      <c r="C1473" s="108"/>
      <c r="D1473" s="108"/>
      <c r="E1473" s="349"/>
    </row>
    <row r="1474" spans="1:5" ht="15.75">
      <c r="A1474" s="151"/>
      <c r="B1474" s="347"/>
      <c r="C1474" s="108"/>
      <c r="D1474" s="108"/>
      <c r="E1474" s="349"/>
    </row>
    <row r="1475" spans="1:5" ht="15.75">
      <c r="A1475" s="151"/>
      <c r="B1475" s="347"/>
      <c r="C1475" s="108"/>
      <c r="D1475" s="108"/>
      <c r="E1475" s="349"/>
    </row>
    <row r="1476" spans="1:5" ht="15.75">
      <c r="A1476" s="151"/>
      <c r="B1476" s="347"/>
      <c r="C1476" s="108"/>
      <c r="D1476" s="108"/>
      <c r="E1476" s="349"/>
    </row>
    <row r="1477" spans="1:5" ht="15.75">
      <c r="A1477" s="151"/>
      <c r="B1477" s="347"/>
      <c r="C1477" s="108"/>
      <c r="D1477" s="108"/>
      <c r="E1477" s="349"/>
    </row>
    <row r="1478" spans="1:5" ht="15.75">
      <c r="A1478" s="151"/>
      <c r="B1478" s="347"/>
      <c r="C1478" s="108"/>
      <c r="D1478" s="108"/>
      <c r="E1478" s="349"/>
    </row>
    <row r="1479" spans="1:5" ht="15.75">
      <c r="A1479" s="151"/>
      <c r="B1479" s="347"/>
      <c r="C1479" s="108"/>
      <c r="D1479" s="108"/>
      <c r="E1479" s="349"/>
    </row>
    <row r="1480" spans="1:5" ht="15.75">
      <c r="A1480" s="151"/>
      <c r="B1480" s="347"/>
      <c r="C1480" s="108"/>
      <c r="D1480" s="108"/>
      <c r="E1480" s="349"/>
    </row>
    <row r="1481" spans="1:5" ht="15.75">
      <c r="A1481" s="151"/>
      <c r="B1481" s="347"/>
      <c r="C1481" s="108"/>
      <c r="D1481" s="108"/>
      <c r="E1481" s="349"/>
    </row>
    <row r="1482" spans="1:5" ht="15.75">
      <c r="A1482" s="151"/>
      <c r="B1482" s="347"/>
      <c r="C1482" s="108"/>
      <c r="D1482" s="108"/>
      <c r="E1482" s="349"/>
    </row>
    <row r="1483" spans="1:5" ht="15.75">
      <c r="A1483" s="151"/>
      <c r="B1483" s="347"/>
      <c r="C1483" s="108"/>
      <c r="D1483" s="108"/>
      <c r="E1483" s="349"/>
    </row>
    <row r="1484" spans="1:5" ht="15.75">
      <c r="A1484" s="151"/>
      <c r="B1484" s="347"/>
      <c r="C1484" s="108"/>
      <c r="D1484" s="108"/>
      <c r="E1484" s="349"/>
    </row>
    <row r="1485" spans="1:5" ht="15.75">
      <c r="A1485" s="151"/>
      <c r="B1485" s="347"/>
      <c r="C1485" s="108"/>
      <c r="D1485" s="108"/>
      <c r="E1485" s="349"/>
    </row>
    <row r="1486" spans="1:5" ht="15.75">
      <c r="A1486" s="151"/>
      <c r="B1486" s="347"/>
      <c r="C1486" s="108"/>
      <c r="D1486" s="108"/>
      <c r="E1486" s="349"/>
    </row>
    <row r="1487" spans="1:5" ht="15.75">
      <c r="A1487" s="151"/>
      <c r="B1487" s="347"/>
      <c r="C1487" s="108"/>
      <c r="D1487" s="108"/>
      <c r="E1487" s="349"/>
    </row>
    <row r="1488" spans="1:5" ht="15.75">
      <c r="A1488" s="151"/>
      <c r="B1488" s="347"/>
      <c r="C1488" s="108"/>
      <c r="D1488" s="108"/>
      <c r="E1488" s="349"/>
    </row>
    <row r="1489" spans="1:5" ht="15.75">
      <c r="A1489" s="151"/>
      <c r="B1489" s="347"/>
      <c r="C1489" s="108"/>
      <c r="D1489" s="108"/>
      <c r="E1489" s="349"/>
    </row>
    <row r="1490" spans="1:5" ht="15.75">
      <c r="A1490" s="151"/>
      <c r="B1490" s="347"/>
      <c r="C1490" s="108"/>
      <c r="D1490" s="108"/>
      <c r="E1490" s="349"/>
    </row>
    <row r="1491" spans="1:5" ht="15.75">
      <c r="A1491" s="151"/>
      <c r="B1491" s="347"/>
      <c r="C1491" s="108"/>
      <c r="D1491" s="108"/>
      <c r="E1491" s="349"/>
    </row>
    <row r="1492" spans="1:5" ht="15.75">
      <c r="A1492" s="151"/>
      <c r="B1492" s="347"/>
      <c r="C1492" s="108"/>
      <c r="D1492" s="108"/>
      <c r="E1492" s="349"/>
    </row>
    <row r="1493" spans="1:5" ht="15.75">
      <c r="A1493" s="151"/>
      <c r="B1493" s="347"/>
      <c r="C1493" s="108"/>
      <c r="D1493" s="108"/>
      <c r="E1493" s="349"/>
    </row>
    <row r="1494" spans="1:5" ht="15.75">
      <c r="A1494" s="151"/>
      <c r="B1494" s="347"/>
      <c r="C1494" s="108"/>
      <c r="D1494" s="108"/>
      <c r="E1494" s="349"/>
    </row>
    <row r="1495" spans="1:5" ht="15.75">
      <c r="A1495" s="151"/>
      <c r="B1495" s="347"/>
      <c r="C1495" s="108"/>
      <c r="D1495" s="108"/>
      <c r="E1495" s="349"/>
    </row>
    <row r="1496" spans="1:5" ht="15.75">
      <c r="A1496" s="151"/>
      <c r="B1496" s="347"/>
      <c r="C1496" s="108"/>
      <c r="D1496" s="108"/>
      <c r="E1496" s="349"/>
    </row>
    <row r="1497" spans="1:5" ht="15.75">
      <c r="A1497" s="151"/>
      <c r="B1497" s="347"/>
      <c r="C1497" s="108"/>
      <c r="D1497" s="108"/>
      <c r="E1497" s="349"/>
    </row>
    <row r="1498" spans="1:5" ht="15.75">
      <c r="A1498" s="151"/>
      <c r="B1498" s="347"/>
      <c r="C1498" s="108"/>
      <c r="D1498" s="108"/>
      <c r="E1498" s="349"/>
    </row>
    <row r="1499" spans="1:5" ht="15.75">
      <c r="A1499" s="151"/>
      <c r="B1499" s="347"/>
      <c r="C1499" s="108"/>
      <c r="D1499" s="108"/>
      <c r="E1499" s="349"/>
    </row>
    <row r="1500" spans="1:5" ht="15.75">
      <c r="A1500" s="151"/>
      <c r="B1500" s="347"/>
      <c r="C1500" s="108"/>
      <c r="D1500" s="108"/>
      <c r="E1500" s="349"/>
    </row>
    <row r="1501" spans="1:5" ht="15.75">
      <c r="A1501" s="151"/>
      <c r="B1501" s="347"/>
      <c r="C1501" s="108"/>
      <c r="D1501" s="108"/>
      <c r="E1501" s="349"/>
    </row>
    <row r="1502" spans="1:5" ht="15.75">
      <c r="A1502" s="151"/>
      <c r="B1502" s="347"/>
      <c r="C1502" s="108"/>
      <c r="D1502" s="108"/>
      <c r="E1502" s="349"/>
    </row>
    <row r="1503" spans="1:5" ht="15.75">
      <c r="A1503" s="151"/>
      <c r="B1503" s="347"/>
      <c r="C1503" s="108"/>
      <c r="D1503" s="108"/>
      <c r="E1503" s="349"/>
    </row>
    <row r="1504" spans="1:5" ht="15.75">
      <c r="A1504" s="151"/>
      <c r="B1504" s="347"/>
      <c r="C1504" s="108"/>
      <c r="D1504" s="108"/>
      <c r="E1504" s="349"/>
    </row>
    <row r="1505" spans="1:5" ht="15.75">
      <c r="A1505" s="151"/>
      <c r="B1505" s="347"/>
      <c r="C1505" s="108"/>
      <c r="D1505" s="108"/>
      <c r="E1505" s="349"/>
    </row>
    <row r="1506" spans="1:5" ht="15.75">
      <c r="A1506" s="151"/>
      <c r="B1506" s="347"/>
      <c r="C1506" s="108"/>
      <c r="D1506" s="108"/>
      <c r="E1506" s="349"/>
    </row>
    <row r="1507" spans="1:5" ht="15.75">
      <c r="A1507" s="151"/>
      <c r="B1507" s="347"/>
      <c r="C1507" s="108"/>
      <c r="D1507" s="108"/>
      <c r="E1507" s="349"/>
    </row>
    <row r="1508" spans="1:5" ht="15.75">
      <c r="A1508" s="151"/>
      <c r="B1508" s="347"/>
      <c r="C1508" s="108"/>
      <c r="D1508" s="108"/>
      <c r="E1508" s="349"/>
    </row>
    <row r="1509" spans="1:5" ht="15.75">
      <c r="A1509" s="151"/>
      <c r="B1509" s="347"/>
      <c r="C1509" s="108"/>
      <c r="D1509" s="108"/>
      <c r="E1509" s="349"/>
    </row>
    <row r="1510" spans="1:5" ht="15.75">
      <c r="A1510" s="151"/>
      <c r="B1510" s="347"/>
      <c r="C1510" s="108"/>
      <c r="D1510" s="108"/>
      <c r="E1510" s="349"/>
    </row>
    <row r="1511" spans="1:5" ht="15.75">
      <c r="A1511" s="151"/>
      <c r="B1511" s="347"/>
      <c r="C1511" s="108"/>
      <c r="D1511" s="108"/>
      <c r="E1511" s="349"/>
    </row>
    <row r="1512" spans="1:5" ht="15.75">
      <c r="A1512" s="151"/>
      <c r="B1512" s="347"/>
      <c r="C1512" s="108"/>
      <c r="D1512" s="108"/>
      <c r="E1512" s="349"/>
    </row>
    <row r="1513" spans="1:5" ht="15.75">
      <c r="A1513" s="151"/>
      <c r="B1513" s="347"/>
      <c r="C1513" s="108"/>
      <c r="D1513" s="108"/>
      <c r="E1513" s="349"/>
    </row>
    <row r="1514" spans="1:5" ht="15.75">
      <c r="A1514" s="151"/>
      <c r="B1514" s="347"/>
      <c r="C1514" s="108"/>
      <c r="D1514" s="108"/>
      <c r="E1514" s="349"/>
    </row>
    <row r="1515" spans="1:5" ht="15.75">
      <c r="A1515" s="151"/>
      <c r="B1515" s="347"/>
      <c r="C1515" s="108"/>
      <c r="D1515" s="108"/>
      <c r="E1515" s="349"/>
    </row>
    <row r="1516" spans="1:5" ht="15.75">
      <c r="A1516" s="151"/>
      <c r="B1516" s="347"/>
      <c r="C1516" s="108"/>
      <c r="D1516" s="108"/>
      <c r="E1516" s="349"/>
    </row>
    <row r="1517" spans="1:5" ht="15.75">
      <c r="A1517" s="151"/>
      <c r="B1517" s="347"/>
      <c r="C1517" s="108"/>
      <c r="D1517" s="108"/>
      <c r="E1517" s="349"/>
    </row>
    <row r="1518" spans="1:5" ht="15.75">
      <c r="A1518" s="151"/>
      <c r="B1518" s="347"/>
      <c r="C1518" s="108"/>
      <c r="D1518" s="108"/>
      <c r="E1518" s="349"/>
    </row>
    <row r="1519" spans="1:5" ht="15.75">
      <c r="A1519" s="151"/>
      <c r="B1519" s="347"/>
      <c r="C1519" s="108"/>
      <c r="D1519" s="108"/>
      <c r="E1519" s="349"/>
    </row>
    <row r="1520" spans="1:5" ht="15.75">
      <c r="A1520" s="151"/>
      <c r="B1520" s="347"/>
      <c r="C1520" s="108"/>
      <c r="D1520" s="108"/>
      <c r="E1520" s="349"/>
    </row>
    <row r="1521" spans="1:5" ht="15.75">
      <c r="A1521" s="151"/>
      <c r="B1521" s="347"/>
      <c r="C1521" s="108"/>
      <c r="D1521" s="108"/>
      <c r="E1521" s="349"/>
    </row>
    <row r="1522" spans="1:5" ht="15.75">
      <c r="A1522" s="151"/>
      <c r="B1522" s="347"/>
      <c r="C1522" s="108"/>
      <c r="D1522" s="108"/>
      <c r="E1522" s="349"/>
    </row>
    <row r="1523" spans="1:5" ht="15.75">
      <c r="A1523" s="151"/>
      <c r="B1523" s="347"/>
      <c r="C1523" s="108"/>
      <c r="D1523" s="108"/>
      <c r="E1523" s="349"/>
    </row>
    <row r="1524" spans="1:5" ht="15.75">
      <c r="A1524" s="151"/>
      <c r="B1524" s="347"/>
      <c r="C1524" s="108"/>
      <c r="D1524" s="108"/>
      <c r="E1524" s="349"/>
    </row>
    <row r="1525" spans="1:5" ht="15.75">
      <c r="A1525" s="151"/>
      <c r="B1525" s="347"/>
      <c r="C1525" s="108"/>
      <c r="D1525" s="108"/>
      <c r="E1525" s="349"/>
    </row>
    <row r="1526" spans="1:5" ht="15.75">
      <c r="A1526" s="151"/>
      <c r="B1526" s="347"/>
      <c r="C1526" s="108"/>
      <c r="D1526" s="108"/>
      <c r="E1526" s="349"/>
    </row>
    <row r="1527" spans="1:5" ht="15.75">
      <c r="A1527" s="151"/>
      <c r="B1527" s="347"/>
      <c r="C1527" s="108"/>
      <c r="D1527" s="108"/>
      <c r="E1527" s="349"/>
    </row>
    <row r="1528" spans="1:5" ht="15.75">
      <c r="A1528" s="151"/>
      <c r="B1528" s="347"/>
      <c r="C1528" s="108"/>
      <c r="D1528" s="108"/>
      <c r="E1528" s="349"/>
    </row>
    <row r="1529" spans="1:5" ht="15.75">
      <c r="A1529" s="151"/>
      <c r="B1529" s="347"/>
      <c r="C1529" s="108"/>
      <c r="D1529" s="108"/>
      <c r="E1529" s="349"/>
    </row>
    <row r="1530" spans="1:5" ht="15.75">
      <c r="A1530" s="151"/>
      <c r="B1530" s="347"/>
      <c r="C1530" s="108"/>
      <c r="D1530" s="108"/>
      <c r="E1530" s="349"/>
    </row>
    <row r="1531" spans="1:5" ht="15.75">
      <c r="A1531" s="151"/>
      <c r="B1531" s="347"/>
      <c r="C1531" s="108"/>
      <c r="D1531" s="108"/>
      <c r="E1531" s="349"/>
    </row>
    <row r="1532" spans="1:5" ht="15.75">
      <c r="A1532" s="151"/>
      <c r="B1532" s="347"/>
      <c r="C1532" s="108"/>
      <c r="D1532" s="108"/>
      <c r="E1532" s="349"/>
    </row>
    <row r="1533" spans="1:5" ht="15.75">
      <c r="A1533" s="151"/>
      <c r="B1533" s="347"/>
      <c r="C1533" s="108"/>
      <c r="D1533" s="108"/>
      <c r="E1533" s="349"/>
    </row>
    <row r="1534" spans="1:5" ht="15.75">
      <c r="A1534" s="151"/>
      <c r="B1534" s="347"/>
      <c r="C1534" s="108"/>
      <c r="D1534" s="108"/>
      <c r="E1534" s="349"/>
    </row>
    <row r="1535" spans="1:5" ht="15.75">
      <c r="A1535" s="151"/>
      <c r="B1535" s="347"/>
      <c r="C1535" s="108"/>
      <c r="D1535" s="108"/>
      <c r="E1535" s="349"/>
    </row>
    <row r="1536" spans="1:5" ht="15.75">
      <c r="A1536" s="151"/>
      <c r="B1536" s="347"/>
      <c r="C1536" s="108"/>
      <c r="D1536" s="108"/>
      <c r="E1536" s="349"/>
    </row>
    <row r="1537" spans="1:5" ht="15.75">
      <c r="A1537" s="151"/>
      <c r="B1537" s="347"/>
      <c r="C1537" s="108"/>
      <c r="D1537" s="108"/>
      <c r="E1537" s="349"/>
    </row>
    <row r="1538" spans="1:5" ht="15.75">
      <c r="A1538" s="151"/>
      <c r="B1538" s="347"/>
      <c r="C1538" s="108"/>
      <c r="D1538" s="108"/>
      <c r="E1538" s="349"/>
    </row>
    <row r="1539" spans="1:5" ht="15.75">
      <c r="A1539" s="151"/>
      <c r="B1539" s="347"/>
      <c r="C1539" s="108"/>
      <c r="D1539" s="108"/>
      <c r="E1539" s="349"/>
    </row>
    <row r="1540" spans="1:5" ht="15.75">
      <c r="A1540" s="151"/>
      <c r="B1540" s="347"/>
      <c r="C1540" s="108"/>
      <c r="D1540" s="108"/>
      <c r="E1540" s="349"/>
    </row>
    <row r="1541" spans="1:5" ht="15.75">
      <c r="A1541" s="151"/>
      <c r="B1541" s="347"/>
      <c r="C1541" s="108"/>
      <c r="D1541" s="108"/>
      <c r="E1541" s="349"/>
    </row>
    <row r="1542" spans="1:5" ht="15.75">
      <c r="A1542" s="151"/>
      <c r="B1542" s="347"/>
      <c r="C1542" s="108"/>
      <c r="D1542" s="108"/>
      <c r="E1542" s="349"/>
    </row>
    <row r="1543" spans="1:5" ht="15.75">
      <c r="A1543" s="151"/>
      <c r="B1543" s="347"/>
      <c r="C1543" s="108"/>
      <c r="D1543" s="108"/>
      <c r="E1543" s="349"/>
    </row>
    <row r="1544" spans="1:5" ht="15.75">
      <c r="A1544" s="151"/>
      <c r="B1544" s="347"/>
      <c r="C1544" s="108"/>
      <c r="D1544" s="108"/>
      <c r="E1544" s="349"/>
    </row>
    <row r="1545" spans="1:5" ht="15.75">
      <c r="A1545" s="151"/>
      <c r="B1545" s="347"/>
      <c r="C1545" s="108"/>
      <c r="D1545" s="108"/>
      <c r="E1545" s="349"/>
    </row>
    <row r="1546" spans="1:5" ht="15.75">
      <c r="A1546" s="151"/>
      <c r="B1546" s="347"/>
      <c r="C1546" s="108"/>
      <c r="D1546" s="108"/>
      <c r="E1546" s="349"/>
    </row>
    <row r="1547" spans="1:5" ht="15.75">
      <c r="A1547" s="151"/>
      <c r="B1547" s="347"/>
      <c r="C1547" s="108"/>
      <c r="D1547" s="108"/>
      <c r="E1547" s="349"/>
    </row>
    <row r="1548" spans="1:5" ht="15.75">
      <c r="A1548" s="151"/>
      <c r="B1548" s="347"/>
      <c r="C1548" s="108"/>
      <c r="D1548" s="108"/>
      <c r="E1548" s="349"/>
    </row>
    <row r="1549" spans="1:5" ht="15.75">
      <c r="A1549" s="151"/>
      <c r="B1549" s="347"/>
      <c r="C1549" s="108"/>
      <c r="D1549" s="108"/>
      <c r="E1549" s="349"/>
    </row>
    <row r="1550" spans="1:5" ht="15.75">
      <c r="A1550" s="151"/>
      <c r="B1550" s="347"/>
      <c r="C1550" s="108"/>
      <c r="D1550" s="108"/>
      <c r="E1550" s="349"/>
    </row>
    <row r="1551" spans="1:5" ht="15.75">
      <c r="A1551" s="151"/>
      <c r="B1551" s="347"/>
      <c r="C1551" s="108"/>
      <c r="D1551" s="108"/>
      <c r="E1551" s="349"/>
    </row>
    <row r="1552" spans="1:5" ht="15.75">
      <c r="A1552" s="151"/>
      <c r="B1552" s="347"/>
      <c r="C1552" s="108"/>
      <c r="D1552" s="108"/>
      <c r="E1552" s="349"/>
    </row>
    <row r="1553" spans="1:5" ht="15.75">
      <c r="A1553" s="151"/>
      <c r="B1553" s="347"/>
      <c r="C1553" s="108"/>
      <c r="D1553" s="108"/>
      <c r="E1553" s="349"/>
    </row>
    <row r="1554" spans="1:5" ht="15.75">
      <c r="A1554" s="151"/>
      <c r="B1554" s="347"/>
      <c r="C1554" s="108"/>
      <c r="D1554" s="108"/>
      <c r="E1554" s="349"/>
    </row>
    <row r="1555" spans="1:5" ht="15.75">
      <c r="A1555" s="151"/>
      <c r="B1555" s="347"/>
      <c r="C1555" s="108"/>
      <c r="D1555" s="108"/>
      <c r="E1555" s="349"/>
    </row>
    <row r="1556" spans="1:5" ht="15.75">
      <c r="A1556" s="151"/>
      <c r="B1556" s="347"/>
      <c r="C1556" s="108"/>
      <c r="D1556" s="108"/>
      <c r="E1556" s="349"/>
    </row>
    <row r="1557" spans="1:5" ht="15.75">
      <c r="A1557" s="151"/>
      <c r="B1557" s="347"/>
      <c r="C1557" s="108"/>
      <c r="D1557" s="108"/>
      <c r="E1557" s="349"/>
    </row>
    <row r="1558" spans="1:5" ht="15.75">
      <c r="A1558" s="151"/>
      <c r="B1558" s="347"/>
      <c r="C1558" s="108"/>
      <c r="D1558" s="108"/>
      <c r="E1558" s="349"/>
    </row>
    <row r="1559" spans="1:5" ht="15.75">
      <c r="A1559" s="151"/>
      <c r="B1559" s="347"/>
      <c r="C1559" s="108"/>
      <c r="D1559" s="108"/>
      <c r="E1559" s="349"/>
    </row>
    <row r="1560" spans="1:5" ht="15.75">
      <c r="A1560" s="151"/>
      <c r="B1560" s="347"/>
      <c r="C1560" s="108"/>
      <c r="D1560" s="108"/>
      <c r="E1560" s="349"/>
    </row>
    <row r="1561" spans="1:5" ht="15.75">
      <c r="A1561" s="151"/>
      <c r="B1561" s="347"/>
      <c r="C1561" s="108"/>
      <c r="D1561" s="108"/>
      <c r="E1561" s="349"/>
    </row>
    <row r="1562" spans="1:5" ht="15.75">
      <c r="A1562" s="151"/>
      <c r="B1562" s="347"/>
      <c r="C1562" s="108"/>
      <c r="D1562" s="108"/>
      <c r="E1562" s="349"/>
    </row>
    <row r="1563" spans="1:5" ht="15.75">
      <c r="A1563" s="151"/>
      <c r="B1563" s="347"/>
      <c r="C1563" s="108"/>
      <c r="D1563" s="108"/>
      <c r="E1563" s="349"/>
    </row>
    <row r="1564" spans="1:5" ht="15.75">
      <c r="A1564" s="151"/>
      <c r="B1564" s="347"/>
      <c r="C1564" s="108"/>
      <c r="D1564" s="108"/>
      <c r="E1564" s="349"/>
    </row>
    <row r="1565" spans="1:5" ht="15.75">
      <c r="A1565" s="151"/>
      <c r="B1565" s="347"/>
      <c r="C1565" s="108"/>
      <c r="D1565" s="108"/>
      <c r="E1565" s="349"/>
    </row>
    <row r="1566" spans="1:5" ht="15.75">
      <c r="A1566" s="151"/>
      <c r="B1566" s="347"/>
      <c r="C1566" s="108"/>
      <c r="D1566" s="108"/>
      <c r="E1566" s="349"/>
    </row>
    <row r="1567" spans="1:5" ht="15.75">
      <c r="A1567" s="151"/>
      <c r="B1567" s="347"/>
      <c r="C1567" s="108"/>
      <c r="D1567" s="108"/>
      <c r="E1567" s="349"/>
    </row>
    <row r="1568" spans="1:5" ht="15.75">
      <c r="A1568" s="151"/>
      <c r="B1568" s="347"/>
      <c r="C1568" s="108"/>
      <c r="D1568" s="108"/>
      <c r="E1568" s="349"/>
    </row>
    <row r="1569" spans="1:5" ht="15.75">
      <c r="A1569" s="151"/>
      <c r="B1569" s="347"/>
      <c r="C1569" s="108"/>
      <c r="D1569" s="108"/>
      <c r="E1569" s="349"/>
    </row>
    <row r="1570" spans="1:5" ht="15.75">
      <c r="A1570" s="151"/>
      <c r="B1570" s="347"/>
      <c r="C1570" s="108"/>
      <c r="D1570" s="108"/>
      <c r="E1570" s="349"/>
    </row>
    <row r="1571" spans="1:5" ht="15.75">
      <c r="A1571" s="151"/>
      <c r="B1571" s="347"/>
      <c r="C1571" s="108"/>
      <c r="D1571" s="108"/>
      <c r="E1571" s="349"/>
    </row>
    <row r="1572" spans="1:5" ht="15.75">
      <c r="A1572" s="151"/>
      <c r="B1572" s="347"/>
      <c r="C1572" s="108"/>
      <c r="D1572" s="108"/>
      <c r="E1572" s="349"/>
    </row>
    <row r="1573" spans="1:5" ht="15.75">
      <c r="A1573" s="151"/>
      <c r="B1573" s="347"/>
      <c r="C1573" s="108"/>
      <c r="D1573" s="108"/>
      <c r="E1573" s="349"/>
    </row>
    <row r="1574" spans="1:5" ht="15.75">
      <c r="A1574" s="151"/>
      <c r="B1574" s="347"/>
      <c r="C1574" s="108"/>
      <c r="D1574" s="108"/>
      <c r="E1574" s="349"/>
    </row>
    <row r="1575" spans="1:5" ht="15.75">
      <c r="A1575" s="151"/>
      <c r="B1575" s="347"/>
      <c r="C1575" s="108"/>
      <c r="D1575" s="108"/>
      <c r="E1575" s="349"/>
    </row>
    <row r="1576" spans="1:5" ht="15.75">
      <c r="A1576" s="151"/>
      <c r="B1576" s="347"/>
      <c r="C1576" s="108"/>
      <c r="D1576" s="108"/>
      <c r="E1576" s="349"/>
    </row>
    <row r="1577" spans="1:5" ht="15.75">
      <c r="A1577" s="151"/>
      <c r="B1577" s="347"/>
      <c r="C1577" s="108"/>
      <c r="D1577" s="108"/>
      <c r="E1577" s="349"/>
    </row>
    <row r="1578" spans="1:5" ht="15.75">
      <c r="A1578" s="151"/>
      <c r="B1578" s="347"/>
      <c r="C1578" s="108"/>
      <c r="D1578" s="108"/>
      <c r="E1578" s="349"/>
    </row>
    <row r="1579" spans="1:5" ht="15.75">
      <c r="A1579" s="151"/>
      <c r="B1579" s="347"/>
      <c r="C1579" s="108"/>
      <c r="D1579" s="108"/>
      <c r="E1579" s="349"/>
    </row>
    <row r="1580" spans="1:5" ht="15.75">
      <c r="A1580" s="151"/>
      <c r="B1580" s="347"/>
      <c r="C1580" s="108"/>
      <c r="D1580" s="108"/>
      <c r="E1580" s="349"/>
    </row>
    <row r="1581" spans="1:5" ht="15.75">
      <c r="A1581" s="151"/>
      <c r="B1581" s="347"/>
      <c r="C1581" s="108"/>
      <c r="D1581" s="108"/>
      <c r="E1581" s="349"/>
    </row>
    <row r="1582" spans="1:5" ht="15.75">
      <c r="A1582" s="151"/>
      <c r="B1582" s="347"/>
      <c r="C1582" s="108"/>
      <c r="D1582" s="108"/>
      <c r="E1582" s="349"/>
    </row>
    <row r="1583" spans="1:5" ht="15.75">
      <c r="A1583" s="151"/>
      <c r="B1583" s="347"/>
      <c r="C1583" s="108"/>
      <c r="D1583" s="108"/>
      <c r="E1583" s="349"/>
    </row>
    <row r="1584" spans="1:5" ht="15.75">
      <c r="A1584" s="151"/>
      <c r="B1584" s="347"/>
      <c r="C1584" s="108"/>
      <c r="D1584" s="108"/>
      <c r="E1584" s="349"/>
    </row>
    <row r="1585" spans="1:5" ht="15.75">
      <c r="A1585" s="151"/>
      <c r="B1585" s="347"/>
      <c r="C1585" s="108"/>
      <c r="D1585" s="108"/>
      <c r="E1585" s="349"/>
    </row>
    <row r="1586" spans="1:5" ht="15.75">
      <c r="A1586" s="151"/>
      <c r="B1586" s="347"/>
      <c r="C1586" s="108"/>
      <c r="D1586" s="108"/>
      <c r="E1586" s="349"/>
    </row>
    <row r="1587" spans="1:5" ht="15.75">
      <c r="A1587" s="151"/>
      <c r="B1587" s="347"/>
      <c r="C1587" s="108"/>
      <c r="D1587" s="108"/>
      <c r="E1587" s="349"/>
    </row>
    <row r="1588" spans="1:5" ht="15.75">
      <c r="A1588" s="151"/>
      <c r="B1588" s="347"/>
      <c r="C1588" s="108"/>
      <c r="D1588" s="108"/>
      <c r="E1588" s="349"/>
    </row>
    <row r="1589" spans="1:5" ht="15.75">
      <c r="A1589" s="151"/>
      <c r="B1589" s="347"/>
      <c r="C1589" s="108"/>
      <c r="D1589" s="108"/>
      <c r="E1589" s="349"/>
    </row>
    <row r="1590" spans="1:5" ht="15.75">
      <c r="A1590" s="151"/>
      <c r="B1590" s="347"/>
      <c r="C1590" s="108"/>
      <c r="D1590" s="108"/>
      <c r="E1590" s="349"/>
    </row>
    <row r="1591" spans="1:5" ht="15.75">
      <c r="A1591" s="151"/>
      <c r="B1591" s="347"/>
      <c r="C1591" s="108"/>
      <c r="D1591" s="108"/>
      <c r="E1591" s="349"/>
    </row>
    <row r="1592" spans="1:5" ht="15.75">
      <c r="A1592" s="151"/>
      <c r="B1592" s="347"/>
      <c r="C1592" s="108"/>
      <c r="D1592" s="108"/>
      <c r="E1592" s="349"/>
    </row>
    <row r="1593" spans="1:5" ht="15.75">
      <c r="A1593" s="151"/>
      <c r="B1593" s="347"/>
      <c r="C1593" s="108"/>
      <c r="D1593" s="108"/>
      <c r="E1593" s="349"/>
    </row>
    <row r="1594" spans="1:5" ht="15.75">
      <c r="A1594" s="151"/>
      <c r="B1594" s="347"/>
      <c r="C1594" s="108"/>
      <c r="D1594" s="108"/>
      <c r="E1594" s="349"/>
    </row>
    <row r="1595" spans="1:5" ht="15.75">
      <c r="A1595" s="151"/>
      <c r="B1595" s="347"/>
      <c r="C1595" s="108"/>
      <c r="D1595" s="108"/>
      <c r="E1595" s="349"/>
    </row>
    <row r="1596" spans="1:5" ht="15.75">
      <c r="A1596" s="151"/>
      <c r="B1596" s="347"/>
      <c r="C1596" s="108"/>
      <c r="D1596" s="108"/>
      <c r="E1596" s="349"/>
    </row>
    <row r="1597" spans="1:5" ht="15.75">
      <c r="A1597" s="151"/>
      <c r="B1597" s="347"/>
      <c r="C1597" s="108"/>
      <c r="D1597" s="108"/>
      <c r="E1597" s="349"/>
    </row>
    <row r="1598" spans="1:5" ht="15.75">
      <c r="A1598" s="151"/>
      <c r="B1598" s="347"/>
      <c r="C1598" s="108"/>
      <c r="D1598" s="108"/>
      <c r="E1598" s="349"/>
    </row>
    <row r="1599" spans="1:5" ht="15.75">
      <c r="A1599" s="151"/>
      <c r="B1599" s="347"/>
      <c r="C1599" s="108"/>
      <c r="D1599" s="108"/>
      <c r="E1599" s="349"/>
    </row>
    <row r="1600" spans="1:5" ht="15.75">
      <c r="A1600" s="151"/>
      <c r="B1600" s="347"/>
      <c r="C1600" s="108"/>
      <c r="D1600" s="108"/>
      <c r="E1600" s="349"/>
    </row>
    <row r="1601" spans="1:5" ht="15.75">
      <c r="A1601" s="151"/>
      <c r="B1601" s="347"/>
      <c r="C1601" s="108"/>
      <c r="D1601" s="108"/>
      <c r="E1601" s="349"/>
    </row>
    <row r="1602" spans="1:5" ht="15.75">
      <c r="A1602" s="151"/>
      <c r="B1602" s="347"/>
      <c r="C1602" s="108"/>
      <c r="D1602" s="108"/>
      <c r="E1602" s="349"/>
    </row>
    <row r="1603" spans="1:5" ht="15.75">
      <c r="A1603" s="151"/>
      <c r="B1603" s="347"/>
      <c r="C1603" s="108"/>
      <c r="D1603" s="108"/>
      <c r="E1603" s="349"/>
    </row>
    <row r="1604" spans="1:5" ht="15.75">
      <c r="A1604" s="151"/>
      <c r="B1604" s="347"/>
      <c r="C1604" s="108"/>
      <c r="D1604" s="108"/>
      <c r="E1604" s="349"/>
    </row>
    <row r="1605" spans="1:5" ht="15.75">
      <c r="A1605" s="151"/>
      <c r="B1605" s="347"/>
      <c r="C1605" s="108"/>
      <c r="D1605" s="108"/>
      <c r="E1605" s="349"/>
    </row>
    <row r="1606" spans="1:5" ht="15.75">
      <c r="A1606" s="151"/>
      <c r="B1606" s="347"/>
      <c r="C1606" s="108"/>
      <c r="D1606" s="108"/>
      <c r="E1606" s="349"/>
    </row>
    <row r="1607" spans="1:5" ht="15.75">
      <c r="A1607" s="151"/>
      <c r="B1607" s="347"/>
      <c r="C1607" s="108"/>
      <c r="D1607" s="108"/>
      <c r="E1607" s="349"/>
    </row>
    <row r="1608" spans="1:5" ht="15.75">
      <c r="A1608" s="151"/>
      <c r="B1608" s="347"/>
      <c r="C1608" s="108"/>
      <c r="D1608" s="108"/>
      <c r="E1608" s="349"/>
    </row>
    <row r="1609" spans="1:5" ht="15.75">
      <c r="A1609" s="151"/>
      <c r="B1609" s="347"/>
      <c r="C1609" s="108"/>
      <c r="D1609" s="108"/>
      <c r="E1609" s="349"/>
    </row>
    <row r="1610" spans="1:5" ht="15.75">
      <c r="A1610" s="151"/>
      <c r="B1610" s="347"/>
      <c r="C1610" s="108"/>
      <c r="D1610" s="108"/>
      <c r="E1610" s="349"/>
    </row>
    <row r="1611" spans="1:5" ht="15.75">
      <c r="A1611" s="151"/>
      <c r="B1611" s="347"/>
      <c r="C1611" s="108"/>
      <c r="D1611" s="108"/>
      <c r="E1611" s="349"/>
    </row>
    <row r="1612" spans="1:5" ht="15.75">
      <c r="A1612" s="151"/>
      <c r="B1612" s="347"/>
      <c r="C1612" s="108"/>
      <c r="D1612" s="108"/>
      <c r="E1612" s="349"/>
    </row>
    <row r="1613" spans="1:5" ht="15.75">
      <c r="A1613" s="151"/>
      <c r="B1613" s="347"/>
      <c r="C1613" s="108"/>
      <c r="D1613" s="108"/>
      <c r="E1613" s="349"/>
    </row>
    <row r="1614" spans="1:5" ht="15.75">
      <c r="A1614" s="151"/>
      <c r="B1614" s="347"/>
      <c r="C1614" s="108"/>
      <c r="D1614" s="108"/>
      <c r="E1614" s="349"/>
    </row>
    <row r="1615" spans="1:5" ht="15.75">
      <c r="A1615" s="151"/>
      <c r="B1615" s="347"/>
      <c r="C1615" s="108"/>
      <c r="D1615" s="108"/>
      <c r="E1615" s="349"/>
    </row>
    <row r="1616" spans="1:5" ht="15.75">
      <c r="A1616" s="151"/>
      <c r="B1616" s="347"/>
      <c r="C1616" s="108"/>
      <c r="D1616" s="108"/>
      <c r="E1616" s="349"/>
    </row>
    <row r="1617" spans="1:5" ht="15.75">
      <c r="A1617" s="151"/>
      <c r="B1617" s="347"/>
      <c r="C1617" s="108"/>
      <c r="D1617" s="108"/>
      <c r="E1617" s="349"/>
    </row>
    <row r="1618" spans="1:5" ht="15.75">
      <c r="A1618" s="151"/>
      <c r="B1618" s="347"/>
      <c r="C1618" s="108"/>
      <c r="D1618" s="108"/>
      <c r="E1618" s="349"/>
    </row>
    <row r="1619" spans="1:5" ht="15.75">
      <c r="A1619" s="151"/>
      <c r="B1619" s="347"/>
      <c r="C1619" s="108"/>
      <c r="D1619" s="108"/>
      <c r="E1619" s="349"/>
    </row>
    <row r="1620" spans="1:5" ht="15.75">
      <c r="A1620" s="151"/>
      <c r="B1620" s="347"/>
      <c r="C1620" s="108"/>
      <c r="D1620" s="108"/>
      <c r="E1620" s="349"/>
    </row>
    <row r="1621" spans="1:5" ht="15.75">
      <c r="A1621" s="151"/>
      <c r="B1621" s="347"/>
      <c r="C1621" s="108"/>
      <c r="D1621" s="108"/>
      <c r="E1621" s="349"/>
    </row>
    <row r="1622" spans="1:5" ht="15.75">
      <c r="A1622" s="151"/>
      <c r="B1622" s="347"/>
      <c r="C1622" s="108"/>
      <c r="D1622" s="108"/>
      <c r="E1622" s="349"/>
    </row>
    <row r="1623" spans="1:5" ht="15.75">
      <c r="A1623" s="151"/>
      <c r="B1623" s="347"/>
      <c r="C1623" s="108"/>
      <c r="D1623" s="108"/>
      <c r="E1623" s="349"/>
    </row>
    <row r="1624" spans="1:5" ht="15.75">
      <c r="A1624" s="151"/>
      <c r="B1624" s="347"/>
      <c r="C1624" s="108"/>
      <c r="D1624" s="108"/>
      <c r="E1624" s="349"/>
    </row>
    <row r="1625" spans="1:5" ht="15.75">
      <c r="A1625" s="151"/>
      <c r="B1625" s="347"/>
      <c r="C1625" s="108"/>
      <c r="D1625" s="108"/>
      <c r="E1625" s="349"/>
    </row>
    <row r="1626" spans="1:5" ht="15.75">
      <c r="A1626" s="151"/>
      <c r="B1626" s="347"/>
      <c r="C1626" s="108"/>
      <c r="D1626" s="108"/>
      <c r="E1626" s="349"/>
    </row>
    <row r="1627" spans="1:5" ht="15.75">
      <c r="A1627" s="151"/>
      <c r="B1627" s="347"/>
      <c r="C1627" s="108"/>
      <c r="D1627" s="108"/>
      <c r="E1627" s="349"/>
    </row>
    <row r="1628" spans="1:5" ht="15.75">
      <c r="A1628" s="151"/>
      <c r="B1628" s="347"/>
      <c r="C1628" s="108"/>
      <c r="D1628" s="108"/>
      <c r="E1628" s="349"/>
    </row>
    <row r="1629" spans="1:5" ht="15.75">
      <c r="A1629" s="151"/>
      <c r="B1629" s="347"/>
      <c r="C1629" s="108"/>
      <c r="D1629" s="108"/>
      <c r="E1629" s="349"/>
    </row>
    <row r="1630" spans="1:5" ht="15.75">
      <c r="A1630" s="151"/>
      <c r="B1630" s="347"/>
      <c r="C1630" s="108"/>
      <c r="D1630" s="108"/>
      <c r="E1630" s="349"/>
    </row>
    <row r="1631" spans="1:5" ht="15.75">
      <c r="A1631" s="151"/>
      <c r="B1631" s="347"/>
      <c r="C1631" s="108"/>
      <c r="D1631" s="108"/>
      <c r="E1631" s="349"/>
    </row>
    <row r="1632" spans="1:5" ht="15.75">
      <c r="A1632" s="151"/>
      <c r="B1632" s="347"/>
      <c r="C1632" s="108"/>
      <c r="D1632" s="108"/>
      <c r="E1632" s="349"/>
    </row>
    <row r="1633" spans="1:5" ht="15.75">
      <c r="A1633" s="151"/>
      <c r="B1633" s="347"/>
      <c r="C1633" s="108"/>
      <c r="D1633" s="108"/>
      <c r="E1633" s="349"/>
    </row>
    <row r="1634" spans="1:5" ht="15.75">
      <c r="A1634" s="151"/>
      <c r="B1634" s="347"/>
      <c r="C1634" s="108"/>
      <c r="D1634" s="108"/>
      <c r="E1634" s="349"/>
    </row>
    <row r="1635" spans="1:5" ht="15.75">
      <c r="A1635" s="151"/>
      <c r="B1635" s="347"/>
      <c r="C1635" s="108"/>
      <c r="D1635" s="108"/>
      <c r="E1635" s="349"/>
    </row>
    <row r="1636" spans="1:5" ht="15.75">
      <c r="A1636" s="151"/>
      <c r="B1636" s="347"/>
      <c r="C1636" s="108"/>
      <c r="D1636" s="108"/>
      <c r="E1636" s="349"/>
    </row>
    <row r="1637" spans="1:5" ht="15.75">
      <c r="A1637" s="151"/>
      <c r="B1637" s="347"/>
      <c r="C1637" s="108"/>
      <c r="D1637" s="108"/>
      <c r="E1637" s="349"/>
    </row>
    <row r="1638" spans="1:5" ht="15.75">
      <c r="A1638" s="151"/>
      <c r="B1638" s="347"/>
      <c r="C1638" s="108"/>
      <c r="D1638" s="108"/>
      <c r="E1638" s="349"/>
    </row>
    <row r="1639" spans="1:5" ht="15.75">
      <c r="A1639" s="151"/>
      <c r="B1639" s="347"/>
      <c r="C1639" s="108"/>
      <c r="D1639" s="108"/>
      <c r="E1639" s="349"/>
    </row>
    <row r="1640" spans="1:5" ht="15.75">
      <c r="A1640" s="151"/>
      <c r="B1640" s="347"/>
      <c r="C1640" s="108"/>
      <c r="D1640" s="108"/>
      <c r="E1640" s="349"/>
    </row>
    <row r="1641" spans="1:5" ht="15.75">
      <c r="A1641" s="151"/>
      <c r="B1641" s="347"/>
      <c r="C1641" s="108"/>
      <c r="D1641" s="108"/>
      <c r="E1641" s="349"/>
    </row>
    <row r="1642" spans="1:5" ht="15.75">
      <c r="A1642" s="151"/>
      <c r="B1642" s="347"/>
      <c r="C1642" s="108"/>
      <c r="D1642" s="108"/>
      <c r="E1642" s="349"/>
    </row>
    <row r="1643" spans="1:5" ht="15.75">
      <c r="A1643" s="151"/>
      <c r="B1643" s="347"/>
      <c r="C1643" s="108"/>
      <c r="D1643" s="108"/>
      <c r="E1643" s="349"/>
    </row>
    <row r="1644" spans="1:5" ht="15.75">
      <c r="A1644" s="151"/>
      <c r="B1644" s="347"/>
      <c r="C1644" s="108"/>
      <c r="D1644" s="108"/>
      <c r="E1644" s="349"/>
    </row>
    <row r="1645" spans="1:5" ht="15.75">
      <c r="A1645" s="151"/>
      <c r="B1645" s="347"/>
      <c r="C1645" s="108"/>
      <c r="D1645" s="108"/>
      <c r="E1645" s="349"/>
    </row>
    <row r="1646" spans="1:5" ht="15.75">
      <c r="A1646" s="151"/>
      <c r="B1646" s="347"/>
      <c r="C1646" s="108"/>
      <c r="D1646" s="108"/>
      <c r="E1646" s="349"/>
    </row>
    <row r="1647" spans="1:5" ht="15.75">
      <c r="A1647" s="151"/>
      <c r="B1647" s="347"/>
      <c r="C1647" s="108"/>
      <c r="D1647" s="108"/>
      <c r="E1647" s="349"/>
    </row>
    <row r="1648" spans="1:5" ht="15.75">
      <c r="A1648" s="151"/>
      <c r="B1648" s="347"/>
      <c r="C1648" s="108"/>
      <c r="D1648" s="108"/>
      <c r="E1648" s="349"/>
    </row>
    <row r="1649" spans="1:5" ht="15.75">
      <c r="A1649" s="151"/>
      <c r="B1649" s="347"/>
      <c r="C1649" s="108"/>
      <c r="D1649" s="108"/>
      <c r="E1649" s="349"/>
    </row>
    <row r="1650" spans="1:5" ht="15.75">
      <c r="A1650" s="151"/>
      <c r="B1650" s="347"/>
      <c r="C1650" s="108"/>
      <c r="D1650" s="108"/>
      <c r="E1650" s="349"/>
    </row>
    <row r="1651" spans="1:5" ht="15.75">
      <c r="A1651" s="151"/>
      <c r="B1651" s="347"/>
      <c r="C1651" s="108"/>
      <c r="D1651" s="108"/>
      <c r="E1651" s="349"/>
    </row>
    <row r="1652" spans="1:5" ht="15.75">
      <c r="A1652" s="151"/>
      <c r="B1652" s="347"/>
      <c r="C1652" s="108"/>
      <c r="D1652" s="108"/>
      <c r="E1652" s="349"/>
    </row>
    <row r="1653" spans="1:5" ht="15.75">
      <c r="A1653" s="151"/>
      <c r="B1653" s="347"/>
      <c r="C1653" s="108"/>
      <c r="D1653" s="108"/>
      <c r="E1653" s="349"/>
    </row>
    <row r="1654" spans="1:5" ht="15.75">
      <c r="A1654" s="151"/>
      <c r="B1654" s="347"/>
      <c r="C1654" s="108"/>
      <c r="D1654" s="108"/>
      <c r="E1654" s="349"/>
    </row>
    <row r="1655" spans="1:5" ht="15.75">
      <c r="A1655" s="151"/>
      <c r="B1655" s="347"/>
      <c r="C1655" s="108"/>
      <c r="D1655" s="108"/>
      <c r="E1655" s="349"/>
    </row>
    <row r="1656" spans="1:5" ht="15.75">
      <c r="A1656" s="151"/>
      <c r="B1656" s="347"/>
      <c r="C1656" s="108"/>
      <c r="D1656" s="108"/>
      <c r="E1656" s="349"/>
    </row>
    <row r="1657" spans="1:5" ht="15.75">
      <c r="A1657" s="151"/>
      <c r="B1657" s="347"/>
      <c r="C1657" s="108"/>
      <c r="D1657" s="108"/>
      <c r="E1657" s="349"/>
    </row>
    <row r="1658" spans="1:5" ht="15.75">
      <c r="A1658" s="151"/>
      <c r="B1658" s="347"/>
      <c r="C1658" s="108"/>
      <c r="D1658" s="108"/>
      <c r="E1658" s="349"/>
    </row>
    <row r="1659" spans="1:5" ht="15.75">
      <c r="A1659" s="151"/>
      <c r="B1659" s="347"/>
      <c r="C1659" s="108"/>
      <c r="D1659" s="108"/>
      <c r="E1659" s="349"/>
    </row>
    <row r="1660" spans="1:5" ht="15.75">
      <c r="A1660" s="151"/>
      <c r="B1660" s="347"/>
      <c r="C1660" s="108"/>
      <c r="D1660" s="108"/>
      <c r="E1660" s="349"/>
    </row>
    <row r="1661" spans="1:5" ht="15.75">
      <c r="A1661" s="151"/>
      <c r="B1661" s="347"/>
      <c r="C1661" s="108"/>
      <c r="D1661" s="108"/>
      <c r="E1661" s="349"/>
    </row>
    <row r="1662" spans="1:5" ht="15.75">
      <c r="A1662" s="151"/>
      <c r="B1662" s="347"/>
      <c r="C1662" s="108"/>
      <c r="D1662" s="108"/>
      <c r="E1662" s="349"/>
    </row>
    <row r="1663" spans="1:5" ht="15.75">
      <c r="A1663" s="151"/>
      <c r="B1663" s="347"/>
      <c r="C1663" s="108"/>
      <c r="D1663" s="108"/>
      <c r="E1663" s="349"/>
    </row>
    <row r="1664" spans="1:5" ht="15.75">
      <c r="A1664" s="151"/>
      <c r="B1664" s="347"/>
      <c r="C1664" s="108"/>
      <c r="D1664" s="108"/>
      <c r="E1664" s="349"/>
    </row>
    <row r="1665" spans="1:5" ht="15.75">
      <c r="A1665" s="151"/>
      <c r="B1665" s="347"/>
      <c r="C1665" s="108"/>
      <c r="D1665" s="108"/>
      <c r="E1665" s="349"/>
    </row>
    <row r="1666" spans="1:5" ht="15.75">
      <c r="A1666" s="151"/>
      <c r="B1666" s="347"/>
      <c r="C1666" s="108"/>
      <c r="D1666" s="108"/>
      <c r="E1666" s="349"/>
    </row>
    <row r="1667" spans="1:5" ht="15.75">
      <c r="A1667" s="151"/>
      <c r="B1667" s="347"/>
      <c r="C1667" s="108"/>
      <c r="D1667" s="108"/>
      <c r="E1667" s="349"/>
    </row>
    <row r="1668" spans="1:5" ht="15.75">
      <c r="A1668" s="151"/>
      <c r="B1668" s="347"/>
      <c r="C1668" s="108"/>
      <c r="D1668" s="108"/>
      <c r="E1668" s="349"/>
    </row>
    <row r="1669" spans="1:5" ht="15.75">
      <c r="A1669" s="151"/>
      <c r="B1669" s="347"/>
      <c r="C1669" s="108"/>
      <c r="D1669" s="108"/>
      <c r="E1669" s="349"/>
    </row>
    <row r="1670" spans="1:5" ht="15.75">
      <c r="A1670" s="151"/>
      <c r="B1670" s="347"/>
      <c r="C1670" s="108"/>
      <c r="D1670" s="108"/>
      <c r="E1670" s="349"/>
    </row>
    <row r="1671" spans="1:5" ht="15.75">
      <c r="A1671" s="151"/>
      <c r="B1671" s="347"/>
      <c r="C1671" s="108"/>
      <c r="D1671" s="108"/>
      <c r="E1671" s="349"/>
    </row>
    <row r="1672" spans="1:5" ht="15.75">
      <c r="A1672" s="151"/>
      <c r="B1672" s="347"/>
      <c r="C1672" s="108"/>
      <c r="D1672" s="108"/>
      <c r="E1672" s="349"/>
    </row>
    <row r="1673" spans="1:5" ht="15.75">
      <c r="A1673" s="151"/>
      <c r="B1673" s="347"/>
      <c r="C1673" s="108"/>
      <c r="D1673" s="108"/>
      <c r="E1673" s="349"/>
    </row>
    <row r="1674" spans="1:5" ht="15.75">
      <c r="A1674" s="151"/>
      <c r="B1674" s="347"/>
      <c r="C1674" s="108"/>
      <c r="D1674" s="108"/>
      <c r="E1674" s="349"/>
    </row>
    <row r="1675" spans="1:5" ht="15.75">
      <c r="A1675" s="151"/>
      <c r="B1675" s="347"/>
      <c r="C1675" s="108"/>
      <c r="D1675" s="108"/>
      <c r="E1675" s="349"/>
    </row>
    <row r="1676" spans="1:5" ht="15.75">
      <c r="A1676" s="151"/>
      <c r="B1676" s="347"/>
      <c r="C1676" s="108"/>
      <c r="D1676" s="108"/>
      <c r="E1676" s="349"/>
    </row>
    <row r="1677" spans="1:5" ht="15.75">
      <c r="A1677" s="151"/>
      <c r="B1677" s="347"/>
      <c r="C1677" s="108"/>
      <c r="D1677" s="108"/>
      <c r="E1677" s="349"/>
    </row>
    <row r="1678" spans="1:5" ht="15.75">
      <c r="A1678" s="151"/>
      <c r="B1678" s="347"/>
      <c r="C1678" s="108"/>
      <c r="D1678" s="108"/>
      <c r="E1678" s="349"/>
    </row>
    <row r="1679" spans="1:5" ht="15.75">
      <c r="A1679" s="151"/>
      <c r="B1679" s="347"/>
      <c r="C1679" s="108"/>
      <c r="D1679" s="108"/>
      <c r="E1679" s="349"/>
    </row>
    <row r="1680" spans="1:5" ht="15.75">
      <c r="A1680" s="151"/>
      <c r="B1680" s="347"/>
      <c r="C1680" s="108"/>
      <c r="D1680" s="108"/>
      <c r="E1680" s="349"/>
    </row>
    <row r="1681" spans="1:5" ht="15.75">
      <c r="A1681" s="151"/>
      <c r="B1681" s="347"/>
      <c r="C1681" s="108"/>
      <c r="D1681" s="108"/>
      <c r="E1681" s="349"/>
    </row>
    <row r="1682" spans="1:5" ht="15.75">
      <c r="A1682" s="151"/>
      <c r="B1682" s="347"/>
      <c r="C1682" s="108"/>
      <c r="D1682" s="108"/>
      <c r="E1682" s="349"/>
    </row>
    <row r="1683" spans="1:5" ht="15.75">
      <c r="A1683" s="151"/>
      <c r="B1683" s="347"/>
      <c r="C1683" s="108"/>
      <c r="D1683" s="108"/>
      <c r="E1683" s="349"/>
    </row>
    <row r="1684" spans="1:5" ht="15.75">
      <c r="A1684" s="151"/>
      <c r="B1684" s="347"/>
      <c r="C1684" s="108"/>
      <c r="D1684" s="108"/>
      <c r="E1684" s="349"/>
    </row>
    <row r="1685" spans="1:5" ht="15.75">
      <c r="A1685" s="151"/>
      <c r="B1685" s="347"/>
      <c r="C1685" s="108"/>
      <c r="D1685" s="108"/>
      <c r="E1685" s="349"/>
    </row>
    <row r="1686" spans="1:5" ht="15.75">
      <c r="A1686" s="151"/>
      <c r="B1686" s="347"/>
      <c r="C1686" s="108"/>
      <c r="D1686" s="108"/>
      <c r="E1686" s="349"/>
    </row>
    <row r="1687" spans="1:5" ht="15.75">
      <c r="A1687" s="151"/>
      <c r="B1687" s="347"/>
      <c r="C1687" s="108"/>
      <c r="D1687" s="108"/>
      <c r="E1687" s="349"/>
    </row>
    <row r="1688" spans="1:5" ht="15.75">
      <c r="A1688" s="151"/>
      <c r="B1688" s="347"/>
      <c r="C1688" s="108"/>
      <c r="D1688" s="108"/>
      <c r="E1688" s="349"/>
    </row>
    <row r="1689" spans="1:5" ht="15.75">
      <c r="A1689" s="151"/>
      <c r="B1689" s="347"/>
      <c r="C1689" s="108"/>
      <c r="D1689" s="108"/>
      <c r="E1689" s="349"/>
    </row>
    <row r="1690" spans="1:5" ht="15.75">
      <c r="A1690" s="151"/>
      <c r="B1690" s="347"/>
      <c r="C1690" s="108"/>
      <c r="D1690" s="108"/>
      <c r="E1690" s="349"/>
    </row>
    <row r="1691" spans="1:5" ht="15.75">
      <c r="A1691" s="151"/>
      <c r="B1691" s="347"/>
      <c r="C1691" s="108"/>
      <c r="D1691" s="108"/>
      <c r="E1691" s="349"/>
    </row>
    <row r="1692" spans="1:5" ht="15.75">
      <c r="A1692" s="151"/>
      <c r="B1692" s="347"/>
      <c r="C1692" s="108"/>
      <c r="D1692" s="108"/>
      <c r="E1692" s="349"/>
    </row>
    <row r="1693" spans="1:5" ht="15.75">
      <c r="A1693" s="151"/>
      <c r="B1693" s="347"/>
      <c r="C1693" s="108"/>
      <c r="D1693" s="108"/>
      <c r="E1693" s="349"/>
    </row>
    <row r="1694" spans="1:5" ht="15.75">
      <c r="A1694" s="151"/>
      <c r="B1694" s="347"/>
      <c r="C1694" s="108"/>
      <c r="D1694" s="108"/>
      <c r="E1694" s="349"/>
    </row>
    <row r="1695" spans="1:5" ht="15.75">
      <c r="A1695" s="151"/>
      <c r="B1695" s="347"/>
      <c r="C1695" s="108"/>
      <c r="D1695" s="108"/>
      <c r="E1695" s="349"/>
    </row>
    <row r="1696" spans="1:5" ht="15.75">
      <c r="A1696" s="151"/>
      <c r="B1696" s="347"/>
      <c r="C1696" s="108"/>
      <c r="D1696" s="108"/>
      <c r="E1696" s="349"/>
    </row>
    <row r="1697" spans="1:5" ht="15.75">
      <c r="A1697" s="151"/>
      <c r="B1697" s="347"/>
      <c r="C1697" s="108"/>
      <c r="D1697" s="108"/>
      <c r="E1697" s="349"/>
    </row>
    <row r="1698" spans="1:5" ht="15.75">
      <c r="A1698" s="151"/>
      <c r="B1698" s="347"/>
      <c r="C1698" s="108"/>
      <c r="D1698" s="108"/>
      <c r="E1698" s="349"/>
    </row>
    <row r="1699" spans="1:5" ht="15.75">
      <c r="A1699" s="151"/>
      <c r="B1699" s="347"/>
      <c r="C1699" s="108"/>
      <c r="D1699" s="108"/>
      <c r="E1699" s="349"/>
    </row>
    <row r="1700" spans="1:5" ht="15.75">
      <c r="A1700" s="151"/>
      <c r="B1700" s="347"/>
      <c r="C1700" s="108"/>
      <c r="D1700" s="108"/>
      <c r="E1700" s="349"/>
    </row>
    <row r="1701" spans="1:5" ht="15.75">
      <c r="A1701" s="151"/>
      <c r="B1701" s="347"/>
      <c r="C1701" s="108"/>
      <c r="D1701" s="108"/>
      <c r="E1701" s="349"/>
    </row>
    <row r="1702" spans="1:5" ht="15.75">
      <c r="A1702" s="151"/>
      <c r="B1702" s="347"/>
      <c r="C1702" s="108"/>
      <c r="D1702" s="108"/>
      <c r="E1702" s="349"/>
    </row>
    <row r="1703" spans="1:5" ht="15.75">
      <c r="A1703" s="151"/>
      <c r="B1703" s="347"/>
      <c r="C1703" s="108"/>
      <c r="D1703" s="108"/>
      <c r="E1703" s="349"/>
    </row>
    <row r="1704" spans="1:5" ht="15.75">
      <c r="A1704" s="151"/>
      <c r="B1704" s="347"/>
      <c r="C1704" s="108"/>
      <c r="D1704" s="108"/>
      <c r="E1704" s="349"/>
    </row>
    <row r="1705" spans="1:5" ht="15.75">
      <c r="A1705" s="151"/>
      <c r="B1705" s="347"/>
      <c r="C1705" s="108"/>
      <c r="D1705" s="108"/>
      <c r="E1705" s="349"/>
    </row>
    <row r="1706" spans="1:5" ht="15.75">
      <c r="A1706" s="151"/>
      <c r="B1706" s="347"/>
      <c r="C1706" s="108"/>
      <c r="D1706" s="108"/>
      <c r="E1706" s="349"/>
    </row>
    <row r="1707" spans="1:5" ht="15.75">
      <c r="A1707" s="151"/>
      <c r="B1707" s="347"/>
      <c r="C1707" s="108"/>
      <c r="D1707" s="108"/>
      <c r="E1707" s="349"/>
    </row>
    <row r="1708" spans="1:5" ht="15.75">
      <c r="A1708" s="151"/>
      <c r="B1708" s="347"/>
      <c r="C1708" s="108"/>
      <c r="D1708" s="108"/>
      <c r="E1708" s="349"/>
    </row>
    <row r="1709" spans="1:5" ht="15.75">
      <c r="A1709" s="151"/>
      <c r="B1709" s="347"/>
      <c r="C1709" s="108"/>
      <c r="D1709" s="108"/>
      <c r="E1709" s="349"/>
    </row>
    <row r="1710" spans="1:5" ht="15.75">
      <c r="A1710" s="151"/>
      <c r="B1710" s="347"/>
      <c r="C1710" s="108"/>
      <c r="D1710" s="108"/>
      <c r="E1710" s="349"/>
    </row>
    <row r="1711" spans="1:5" ht="15.75">
      <c r="A1711" s="151"/>
      <c r="B1711" s="347"/>
      <c r="C1711" s="108"/>
      <c r="D1711" s="108"/>
      <c r="E1711" s="349"/>
    </row>
    <row r="1712" spans="1:5" ht="15.75">
      <c r="A1712" s="151"/>
      <c r="B1712" s="347"/>
      <c r="C1712" s="108"/>
      <c r="D1712" s="108"/>
      <c r="E1712" s="349"/>
    </row>
    <row r="1713" spans="1:5" ht="15.75">
      <c r="A1713" s="151"/>
      <c r="B1713" s="347"/>
      <c r="C1713" s="108"/>
      <c r="D1713" s="108"/>
      <c r="E1713" s="349"/>
    </row>
    <row r="1714" spans="1:5" ht="15.75">
      <c r="A1714" s="151"/>
      <c r="B1714" s="347"/>
      <c r="C1714" s="108"/>
      <c r="D1714" s="108"/>
      <c r="E1714" s="349"/>
    </row>
    <row r="1715" spans="1:5" ht="15.75">
      <c r="A1715" s="151"/>
      <c r="B1715" s="347"/>
      <c r="C1715" s="108"/>
      <c r="D1715" s="108"/>
      <c r="E1715" s="349"/>
    </row>
    <row r="1716" spans="1:5" ht="15.75">
      <c r="A1716" s="151"/>
      <c r="B1716" s="347"/>
      <c r="C1716" s="108"/>
      <c r="D1716" s="108"/>
      <c r="E1716" s="349"/>
    </row>
    <row r="1717" spans="1:5" ht="15.75">
      <c r="A1717" s="151"/>
      <c r="B1717" s="347"/>
      <c r="C1717" s="108"/>
      <c r="D1717" s="108"/>
      <c r="E1717" s="349"/>
    </row>
    <row r="1718" spans="1:5" ht="15.75">
      <c r="A1718" s="151"/>
      <c r="B1718" s="347"/>
      <c r="C1718" s="108"/>
      <c r="D1718" s="108"/>
      <c r="E1718" s="349"/>
    </row>
    <row r="1719" spans="1:5" ht="15.75">
      <c r="A1719" s="151"/>
      <c r="B1719" s="347"/>
      <c r="C1719" s="108"/>
      <c r="D1719" s="108"/>
      <c r="E1719" s="349"/>
    </row>
    <row r="1720" spans="1:5" ht="15.75">
      <c r="A1720" s="151"/>
      <c r="B1720" s="347"/>
      <c r="C1720" s="108"/>
      <c r="D1720" s="108"/>
      <c r="E1720" s="349"/>
    </row>
    <row r="1721" spans="1:5" ht="15.75">
      <c r="A1721" s="151"/>
      <c r="B1721" s="347"/>
      <c r="C1721" s="108"/>
      <c r="D1721" s="108"/>
      <c r="E1721" s="349"/>
    </row>
    <row r="1722" spans="1:5" ht="15.75">
      <c r="A1722" s="151"/>
      <c r="B1722" s="347"/>
      <c r="C1722" s="108"/>
      <c r="D1722" s="108"/>
      <c r="E1722" s="349"/>
    </row>
    <row r="1723" spans="1:5" ht="15.75">
      <c r="A1723" s="151"/>
      <c r="B1723" s="347"/>
      <c r="C1723" s="108"/>
      <c r="D1723" s="108"/>
      <c r="E1723" s="349"/>
    </row>
    <row r="1724" spans="1:5" ht="15.75">
      <c r="A1724" s="151"/>
      <c r="B1724" s="347"/>
      <c r="C1724" s="108"/>
      <c r="D1724" s="108"/>
      <c r="E1724" s="349"/>
    </row>
    <row r="1725" spans="1:5" ht="15.75">
      <c r="A1725" s="151"/>
      <c r="B1725" s="347"/>
      <c r="C1725" s="108"/>
      <c r="D1725" s="108"/>
      <c r="E1725" s="349"/>
    </row>
    <row r="1726" spans="1:5" ht="15.75">
      <c r="A1726" s="151"/>
      <c r="B1726" s="347"/>
      <c r="C1726" s="108"/>
      <c r="D1726" s="108"/>
      <c r="E1726" s="349"/>
    </row>
    <row r="1727" spans="1:5" ht="15.75">
      <c r="A1727" s="151"/>
      <c r="B1727" s="347"/>
      <c r="C1727" s="108"/>
      <c r="D1727" s="108"/>
      <c r="E1727" s="349"/>
    </row>
    <row r="1728" spans="1:5" ht="15.75">
      <c r="A1728" s="151"/>
      <c r="B1728" s="347"/>
      <c r="C1728" s="108"/>
      <c r="D1728" s="108"/>
      <c r="E1728" s="349"/>
    </row>
    <row r="1729" spans="1:5" ht="15.75">
      <c r="A1729" s="151"/>
      <c r="B1729" s="347"/>
      <c r="C1729" s="108"/>
      <c r="D1729" s="108"/>
      <c r="E1729" s="349"/>
    </row>
    <row r="1730" spans="1:5" ht="15.75">
      <c r="A1730" s="151"/>
      <c r="B1730" s="347"/>
      <c r="C1730" s="108"/>
      <c r="D1730" s="108"/>
      <c r="E1730" s="349"/>
    </row>
    <row r="1731" spans="1:5" ht="15.75">
      <c r="A1731" s="151"/>
      <c r="B1731" s="347"/>
      <c r="C1731" s="108"/>
      <c r="D1731" s="108"/>
      <c r="E1731" s="349"/>
    </row>
    <row r="1732" spans="1:5" ht="15.75">
      <c r="A1732" s="151"/>
      <c r="B1732" s="347"/>
      <c r="C1732" s="108"/>
      <c r="D1732" s="108"/>
      <c r="E1732" s="349"/>
    </row>
    <row r="1733" spans="1:5" ht="15.75">
      <c r="A1733" s="151"/>
      <c r="B1733" s="347"/>
      <c r="C1733" s="108"/>
      <c r="D1733" s="108"/>
      <c r="E1733" s="349"/>
    </row>
    <row r="1734" spans="1:5" ht="15.75">
      <c r="A1734" s="151"/>
      <c r="B1734" s="347"/>
      <c r="C1734" s="108"/>
      <c r="D1734" s="108"/>
      <c r="E1734" s="349"/>
    </row>
    <row r="1735" spans="1:5" ht="15.75">
      <c r="A1735" s="151"/>
      <c r="B1735" s="347"/>
      <c r="C1735" s="108"/>
      <c r="D1735" s="108"/>
      <c r="E1735" s="349"/>
    </row>
    <row r="1736" spans="1:5" ht="15.75">
      <c r="A1736" s="151"/>
      <c r="B1736" s="347"/>
      <c r="C1736" s="108"/>
      <c r="D1736" s="108"/>
      <c r="E1736" s="349"/>
    </row>
    <row r="1737" spans="1:5" ht="15.75">
      <c r="A1737" s="151"/>
      <c r="B1737" s="347"/>
      <c r="C1737" s="108"/>
      <c r="D1737" s="108"/>
      <c r="E1737" s="349"/>
    </row>
    <row r="1738" spans="1:5" ht="15.75">
      <c r="A1738" s="151"/>
      <c r="B1738" s="347"/>
      <c r="C1738" s="108"/>
      <c r="D1738" s="108"/>
      <c r="E1738" s="349"/>
    </row>
    <row r="1739" spans="1:5" ht="15.75">
      <c r="A1739" s="151"/>
      <c r="B1739" s="347"/>
      <c r="C1739" s="108"/>
      <c r="D1739" s="108"/>
      <c r="E1739" s="349"/>
    </row>
    <row r="1740" spans="1:5" ht="15.75">
      <c r="A1740" s="151"/>
      <c r="B1740" s="347"/>
      <c r="C1740" s="108"/>
      <c r="D1740" s="108"/>
      <c r="E1740" s="349"/>
    </row>
    <row r="1741" spans="1:5" ht="15.75">
      <c r="A1741" s="151"/>
      <c r="B1741" s="347"/>
      <c r="C1741" s="108"/>
      <c r="D1741" s="108"/>
      <c r="E1741" s="349"/>
    </row>
    <row r="1742" spans="1:5" ht="15.75">
      <c r="A1742" s="151"/>
      <c r="B1742" s="347"/>
      <c r="C1742" s="108"/>
      <c r="D1742" s="108"/>
      <c r="E1742" s="349"/>
    </row>
    <row r="1743" spans="1:5" ht="15.75">
      <c r="A1743" s="151"/>
      <c r="B1743" s="347"/>
      <c r="C1743" s="108"/>
      <c r="D1743" s="108"/>
      <c r="E1743" s="349"/>
    </row>
    <row r="1744" spans="1:5" ht="15.75">
      <c r="A1744" s="151"/>
      <c r="B1744" s="347"/>
      <c r="C1744" s="108"/>
      <c r="D1744" s="108"/>
      <c r="E1744" s="349"/>
    </row>
    <row r="1745" spans="1:5" ht="15.75">
      <c r="A1745" s="151"/>
      <c r="B1745" s="347"/>
      <c r="C1745" s="108"/>
      <c r="D1745" s="108"/>
      <c r="E1745" s="349"/>
    </row>
    <row r="1746" spans="1:5" ht="15.75">
      <c r="A1746" s="151"/>
      <c r="B1746" s="347"/>
      <c r="C1746" s="108"/>
      <c r="D1746" s="108"/>
      <c r="E1746" s="349"/>
    </row>
    <row r="1747" spans="1:5" ht="15.75">
      <c r="A1747" s="151"/>
      <c r="B1747" s="347"/>
      <c r="C1747" s="108"/>
      <c r="D1747" s="108"/>
      <c r="E1747" s="349"/>
    </row>
    <row r="1748" spans="1:5" ht="15.75">
      <c r="A1748" s="151"/>
      <c r="B1748" s="347"/>
      <c r="C1748" s="108"/>
      <c r="D1748" s="108"/>
      <c r="E1748" s="349"/>
    </row>
    <row r="1749" spans="1:5" ht="15.75">
      <c r="A1749" s="151"/>
      <c r="B1749" s="347"/>
      <c r="C1749" s="108"/>
      <c r="D1749" s="108"/>
      <c r="E1749" s="349"/>
    </row>
    <row r="1750" spans="1:5" ht="15.75">
      <c r="A1750" s="151"/>
      <c r="B1750" s="347"/>
      <c r="C1750" s="108"/>
      <c r="D1750" s="108"/>
      <c r="E1750" s="349"/>
    </row>
    <row r="1751" spans="1:5" ht="15.75">
      <c r="A1751" s="151"/>
      <c r="B1751" s="347"/>
      <c r="C1751" s="108"/>
      <c r="D1751" s="108"/>
      <c r="E1751" s="349"/>
    </row>
    <row r="1752" spans="1:5" ht="15.75">
      <c r="A1752" s="151"/>
      <c r="B1752" s="347"/>
      <c r="C1752" s="108"/>
      <c r="D1752" s="108"/>
      <c r="E1752" s="349"/>
    </row>
    <row r="1753" spans="1:5" ht="15.75">
      <c r="A1753" s="151"/>
      <c r="B1753" s="347"/>
      <c r="C1753" s="108"/>
      <c r="D1753" s="108"/>
      <c r="E1753" s="349"/>
    </row>
    <row r="1754" spans="1:5" ht="15.75">
      <c r="A1754" s="151"/>
      <c r="B1754" s="347"/>
      <c r="C1754" s="108"/>
      <c r="D1754" s="108"/>
      <c r="E1754" s="349"/>
    </row>
    <row r="1755" spans="1:5" ht="15.75">
      <c r="A1755" s="151"/>
      <c r="B1755" s="347"/>
      <c r="C1755" s="108"/>
      <c r="D1755" s="108"/>
      <c r="E1755" s="349"/>
    </row>
    <row r="1756" spans="1:5" ht="15.75">
      <c r="A1756" s="151"/>
      <c r="B1756" s="347"/>
      <c r="C1756" s="108"/>
      <c r="D1756" s="108"/>
      <c r="E1756" s="349"/>
    </row>
    <row r="1757" spans="1:5" ht="15.75">
      <c r="A1757" s="151"/>
      <c r="B1757" s="347"/>
      <c r="C1757" s="108"/>
      <c r="D1757" s="108"/>
      <c r="E1757" s="349"/>
    </row>
    <row r="1758" spans="1:5" ht="15.75">
      <c r="A1758" s="151"/>
      <c r="B1758" s="347"/>
      <c r="C1758" s="108"/>
      <c r="D1758" s="108"/>
      <c r="E1758" s="349"/>
    </row>
    <row r="1759" spans="1:5" ht="15.75">
      <c r="A1759" s="151"/>
      <c r="B1759" s="347"/>
      <c r="C1759" s="108"/>
      <c r="D1759" s="108"/>
      <c r="E1759" s="349"/>
    </row>
    <row r="1760" spans="1:5" ht="15.75">
      <c r="A1760" s="151"/>
      <c r="B1760" s="347"/>
      <c r="C1760" s="108"/>
      <c r="D1760" s="108"/>
      <c r="E1760" s="349"/>
    </row>
    <row r="1761" spans="1:5" ht="15.75">
      <c r="A1761" s="151"/>
      <c r="B1761" s="347"/>
      <c r="C1761" s="108"/>
      <c r="D1761" s="108"/>
      <c r="E1761" s="349"/>
    </row>
    <row r="1762" spans="1:5" ht="15.75">
      <c r="A1762" s="151"/>
      <c r="B1762" s="347"/>
      <c r="C1762" s="108"/>
      <c r="D1762" s="108"/>
      <c r="E1762" s="349"/>
    </row>
    <row r="1763" spans="1:5" ht="15.75">
      <c r="A1763" s="151"/>
      <c r="B1763" s="347"/>
      <c r="C1763" s="108"/>
      <c r="D1763" s="108"/>
      <c r="E1763" s="349"/>
    </row>
    <row r="1764" spans="1:5" ht="15.75">
      <c r="A1764" s="151"/>
      <c r="B1764" s="347"/>
      <c r="C1764" s="108"/>
      <c r="D1764" s="108"/>
      <c r="E1764" s="349"/>
    </row>
    <row r="1765" spans="1:5" ht="15.75">
      <c r="A1765" s="151"/>
      <c r="B1765" s="347"/>
      <c r="C1765" s="108"/>
      <c r="D1765" s="108"/>
      <c r="E1765" s="349"/>
    </row>
    <row r="1766" spans="1:5" ht="15.75">
      <c r="A1766" s="151"/>
      <c r="B1766" s="347"/>
      <c r="C1766" s="108"/>
      <c r="D1766" s="108"/>
      <c r="E1766" s="349"/>
    </row>
    <row r="1767" spans="1:5" ht="15.75">
      <c r="A1767" s="151"/>
      <c r="B1767" s="347"/>
      <c r="C1767" s="108"/>
      <c r="D1767" s="108"/>
      <c r="E1767" s="349"/>
    </row>
    <row r="1768" spans="1:5" ht="15.75">
      <c r="A1768" s="151"/>
      <c r="B1768" s="347"/>
      <c r="C1768" s="108"/>
      <c r="D1768" s="108"/>
      <c r="E1768" s="349"/>
    </row>
    <row r="1769" spans="1:5" ht="15.75">
      <c r="A1769" s="151"/>
      <c r="B1769" s="347"/>
      <c r="C1769" s="108"/>
      <c r="D1769" s="108"/>
      <c r="E1769" s="349"/>
    </row>
    <row r="1770" spans="1:5" ht="15.75">
      <c r="A1770" s="151"/>
      <c r="B1770" s="347"/>
      <c r="C1770" s="108"/>
      <c r="D1770" s="108"/>
      <c r="E1770" s="349"/>
    </row>
    <row r="1771" spans="1:5" ht="15.75">
      <c r="A1771" s="151"/>
      <c r="B1771" s="347"/>
      <c r="C1771" s="108"/>
      <c r="D1771" s="108"/>
      <c r="E1771" s="349"/>
    </row>
    <row r="1772" spans="1:5" ht="15.75">
      <c r="A1772" s="151"/>
      <c r="B1772" s="347"/>
      <c r="C1772" s="108"/>
      <c r="D1772" s="108"/>
      <c r="E1772" s="349"/>
    </row>
    <row r="1773" spans="1:5" ht="15.75">
      <c r="A1773" s="151"/>
      <c r="B1773" s="347"/>
      <c r="C1773" s="108"/>
      <c r="D1773" s="108"/>
      <c r="E1773" s="349"/>
    </row>
    <row r="1774" spans="1:5" ht="15.75">
      <c r="A1774" s="151"/>
      <c r="B1774" s="347"/>
      <c r="C1774" s="108"/>
      <c r="D1774" s="108"/>
      <c r="E1774" s="349"/>
    </row>
    <row r="1775" spans="1:5" ht="15.75">
      <c r="A1775" s="151"/>
      <c r="B1775" s="347"/>
      <c r="C1775" s="108"/>
      <c r="D1775" s="108"/>
      <c r="E1775" s="349"/>
    </row>
    <row r="1776" spans="1:5" ht="15.75">
      <c r="A1776" s="151"/>
      <c r="B1776" s="347"/>
      <c r="C1776" s="108"/>
      <c r="D1776" s="108"/>
      <c r="E1776" s="349"/>
    </row>
    <row r="1777" spans="1:5" ht="15.75">
      <c r="A1777" s="151"/>
      <c r="B1777" s="347"/>
      <c r="C1777" s="108"/>
      <c r="D1777" s="108"/>
      <c r="E1777" s="349"/>
    </row>
    <row r="1778" spans="1:5" ht="15.75">
      <c r="A1778" s="151"/>
      <c r="B1778" s="347"/>
      <c r="C1778" s="108"/>
      <c r="D1778" s="108"/>
      <c r="E1778" s="349"/>
    </row>
    <row r="1779" spans="1:5" ht="15.75">
      <c r="A1779" s="151"/>
      <c r="B1779" s="347"/>
      <c r="C1779" s="108"/>
      <c r="D1779" s="108"/>
      <c r="E1779" s="349"/>
    </row>
    <row r="1780" spans="1:5" ht="15.75">
      <c r="A1780" s="151"/>
      <c r="B1780" s="347"/>
      <c r="C1780" s="108"/>
      <c r="D1780" s="108"/>
      <c r="E1780" s="349"/>
    </row>
    <row r="1781" spans="1:5" ht="15.75">
      <c r="A1781" s="151"/>
      <c r="B1781" s="347"/>
      <c r="C1781" s="108"/>
      <c r="D1781" s="108"/>
      <c r="E1781" s="349"/>
    </row>
    <row r="1782" spans="1:5" ht="15.75">
      <c r="A1782" s="151"/>
      <c r="B1782" s="347"/>
      <c r="C1782" s="108"/>
      <c r="D1782" s="108"/>
      <c r="E1782" s="349"/>
    </row>
    <row r="1783" spans="1:5" ht="15.75">
      <c r="A1783" s="151"/>
      <c r="B1783" s="347"/>
      <c r="C1783" s="108"/>
      <c r="D1783" s="108"/>
      <c r="E1783" s="349"/>
    </row>
    <row r="1784" spans="1:5" ht="15.75">
      <c r="A1784" s="151"/>
      <c r="B1784" s="347"/>
      <c r="C1784" s="108"/>
      <c r="D1784" s="108"/>
      <c r="E1784" s="349"/>
    </row>
    <row r="1785" spans="1:5" ht="15.75">
      <c r="A1785" s="151"/>
      <c r="B1785" s="347"/>
      <c r="C1785" s="108"/>
      <c r="D1785" s="108"/>
      <c r="E1785" s="349"/>
    </row>
    <row r="1786" spans="1:5" ht="15.75">
      <c r="A1786" s="151"/>
      <c r="B1786" s="347"/>
      <c r="C1786" s="108"/>
      <c r="D1786" s="108"/>
      <c r="E1786" s="349"/>
    </row>
    <row r="1787" spans="1:5" ht="15.75">
      <c r="A1787" s="151"/>
      <c r="B1787" s="347"/>
      <c r="C1787" s="108"/>
      <c r="D1787" s="108"/>
      <c r="E1787" s="349"/>
    </row>
    <row r="1788" spans="1:5" ht="15.75">
      <c r="A1788" s="151"/>
      <c r="B1788" s="347"/>
      <c r="C1788" s="108"/>
      <c r="D1788" s="108"/>
      <c r="E1788" s="349"/>
    </row>
    <row r="1789" spans="1:5" ht="15.75">
      <c r="A1789" s="151"/>
      <c r="B1789" s="347"/>
      <c r="C1789" s="108"/>
      <c r="D1789" s="108"/>
      <c r="E1789" s="349"/>
    </row>
    <row r="1790" spans="1:5" ht="15.75">
      <c r="A1790" s="151"/>
      <c r="B1790" s="347"/>
      <c r="C1790" s="108"/>
      <c r="D1790" s="108"/>
      <c r="E1790" s="349"/>
    </row>
    <row r="1791" spans="1:5" ht="15.75">
      <c r="A1791" s="151"/>
      <c r="B1791" s="347"/>
      <c r="C1791" s="108"/>
      <c r="D1791" s="108"/>
      <c r="E1791" s="349"/>
    </row>
    <row r="1792" spans="1:5" ht="15.75">
      <c r="A1792" s="151"/>
      <c r="B1792" s="347"/>
      <c r="C1792" s="108"/>
      <c r="D1792" s="108"/>
      <c r="E1792" s="349"/>
    </row>
    <row r="1793" spans="1:5" ht="15.75">
      <c r="A1793" s="151"/>
      <c r="B1793" s="347"/>
      <c r="C1793" s="108"/>
      <c r="D1793" s="108"/>
      <c r="E1793" s="349"/>
    </row>
    <row r="1794" spans="1:5" ht="15.75">
      <c r="A1794" s="151"/>
      <c r="B1794" s="347"/>
      <c r="C1794" s="108"/>
      <c r="D1794" s="108"/>
      <c r="E1794" s="349"/>
    </row>
    <row r="1795" spans="1:5" ht="15.75">
      <c r="A1795" s="151"/>
      <c r="B1795" s="347"/>
      <c r="C1795" s="108"/>
      <c r="D1795" s="108"/>
      <c r="E1795" s="349"/>
    </row>
    <row r="1796" spans="1:5" ht="15.75">
      <c r="A1796" s="151"/>
      <c r="B1796" s="347"/>
      <c r="C1796" s="108"/>
      <c r="D1796" s="108"/>
      <c r="E1796" s="349"/>
    </row>
    <row r="1797" spans="1:5" ht="15.75">
      <c r="A1797" s="151"/>
      <c r="B1797" s="347"/>
      <c r="C1797" s="108"/>
      <c r="D1797" s="108"/>
      <c r="E1797" s="349"/>
    </row>
    <row r="1798" spans="1:5" ht="15.75">
      <c r="A1798" s="151"/>
      <c r="B1798" s="347"/>
      <c r="C1798" s="108"/>
      <c r="D1798" s="108"/>
      <c r="E1798" s="349"/>
    </row>
    <row r="1799" spans="1:5" ht="15.75">
      <c r="A1799" s="151"/>
      <c r="B1799" s="347"/>
      <c r="C1799" s="108"/>
      <c r="D1799" s="108"/>
      <c r="E1799" s="349"/>
    </row>
    <row r="1800" spans="1:5" ht="15.75">
      <c r="A1800" s="151"/>
      <c r="B1800" s="347"/>
      <c r="C1800" s="108"/>
      <c r="D1800" s="108"/>
      <c r="E1800" s="349"/>
    </row>
    <row r="1801" spans="1:5" ht="15.75">
      <c r="A1801" s="151"/>
      <c r="B1801" s="347"/>
      <c r="C1801" s="108"/>
      <c r="D1801" s="108"/>
      <c r="E1801" s="349"/>
    </row>
    <row r="1802" spans="1:5" ht="15.75">
      <c r="A1802" s="151"/>
      <c r="B1802" s="347"/>
      <c r="C1802" s="108"/>
      <c r="D1802" s="108"/>
      <c r="E1802" s="349"/>
    </row>
    <row r="1803" spans="1:5" ht="15.75">
      <c r="A1803" s="151"/>
      <c r="B1803" s="347"/>
      <c r="C1803" s="108"/>
      <c r="D1803" s="108"/>
      <c r="E1803" s="349"/>
    </row>
    <row r="1804" spans="1:5" ht="15.75">
      <c r="A1804" s="151"/>
      <c r="B1804" s="347"/>
      <c r="C1804" s="108"/>
      <c r="D1804" s="108"/>
      <c r="E1804" s="349"/>
    </row>
    <row r="1805" spans="1:5" ht="15.75">
      <c r="A1805" s="151"/>
      <c r="B1805" s="347"/>
      <c r="C1805" s="108"/>
      <c r="D1805" s="108"/>
      <c r="E1805" s="349"/>
    </row>
    <row r="1806" spans="1:5" ht="15.75">
      <c r="A1806" s="151"/>
      <c r="B1806" s="347"/>
      <c r="C1806" s="108"/>
      <c r="D1806" s="108"/>
      <c r="E1806" s="349"/>
    </row>
    <row r="1807" spans="1:5" ht="15.75">
      <c r="A1807" s="151"/>
      <c r="B1807" s="347"/>
      <c r="C1807" s="108"/>
      <c r="D1807" s="108"/>
      <c r="E1807" s="349"/>
    </row>
    <row r="1808" spans="1:5" ht="15.75">
      <c r="A1808" s="151"/>
      <c r="B1808" s="347"/>
      <c r="C1808" s="108"/>
      <c r="D1808" s="108"/>
      <c r="E1808" s="349"/>
    </row>
    <row r="1809" spans="1:5" ht="15.75">
      <c r="A1809" s="151"/>
      <c r="B1809" s="347"/>
      <c r="C1809" s="108"/>
      <c r="D1809" s="108"/>
      <c r="E1809" s="349"/>
    </row>
    <row r="1810" spans="1:5" ht="15.75">
      <c r="A1810" s="151"/>
      <c r="B1810" s="347"/>
      <c r="C1810" s="108"/>
      <c r="D1810" s="108"/>
      <c r="E1810" s="349"/>
    </row>
    <row r="1811" spans="1:5" ht="15.75">
      <c r="A1811" s="151"/>
      <c r="B1811" s="347"/>
      <c r="C1811" s="108"/>
      <c r="D1811" s="108"/>
      <c r="E1811" s="349"/>
    </row>
    <row r="1812" spans="1:5" ht="15.75">
      <c r="A1812" s="151"/>
      <c r="B1812" s="347"/>
      <c r="C1812" s="108"/>
      <c r="D1812" s="108"/>
      <c r="E1812" s="349"/>
    </row>
    <row r="1813" spans="1:5" ht="15.75">
      <c r="A1813" s="151"/>
      <c r="B1813" s="347"/>
      <c r="C1813" s="108"/>
      <c r="D1813" s="108"/>
      <c r="E1813" s="349"/>
    </row>
    <row r="1814" spans="1:5" ht="15.75">
      <c r="A1814" s="151"/>
      <c r="B1814" s="347"/>
      <c r="C1814" s="108"/>
      <c r="D1814" s="108"/>
      <c r="E1814" s="349"/>
    </row>
    <row r="1815" spans="1:5" ht="15.75">
      <c r="A1815" s="151"/>
      <c r="B1815" s="347"/>
      <c r="C1815" s="108"/>
      <c r="D1815" s="108"/>
      <c r="E1815" s="349"/>
    </row>
    <row r="1816" spans="1:5" ht="15.75">
      <c r="A1816" s="151"/>
      <c r="B1816" s="347"/>
      <c r="C1816" s="108"/>
      <c r="D1816" s="108"/>
      <c r="E1816" s="349"/>
    </row>
    <row r="1817" spans="1:5" ht="15.75">
      <c r="A1817" s="151"/>
      <c r="B1817" s="347"/>
      <c r="C1817" s="108"/>
      <c r="D1817" s="108"/>
      <c r="E1817" s="349"/>
    </row>
    <row r="1818" spans="1:5" ht="15.75">
      <c r="A1818" s="151"/>
      <c r="B1818" s="347"/>
      <c r="C1818" s="108"/>
      <c r="D1818" s="108"/>
      <c r="E1818" s="349"/>
    </row>
    <row r="1819" spans="1:5" ht="15.75">
      <c r="A1819" s="151"/>
      <c r="B1819" s="347"/>
      <c r="C1819" s="108"/>
      <c r="D1819" s="108"/>
      <c r="E1819" s="349"/>
    </row>
    <row r="1820" spans="1:5" ht="15.75">
      <c r="A1820" s="151"/>
      <c r="B1820" s="347"/>
      <c r="C1820" s="108"/>
      <c r="D1820" s="108"/>
      <c r="E1820" s="349"/>
    </row>
    <row r="1821" spans="1:5" ht="15.75">
      <c r="A1821" s="151"/>
      <c r="B1821" s="347"/>
      <c r="C1821" s="108"/>
      <c r="D1821" s="108"/>
      <c r="E1821" s="349"/>
    </row>
    <row r="1822" spans="1:5" ht="15.75">
      <c r="A1822" s="151"/>
      <c r="B1822" s="347"/>
      <c r="C1822" s="108"/>
      <c r="D1822" s="108"/>
      <c r="E1822" s="349"/>
    </row>
    <row r="1823" spans="1:5" ht="15.75">
      <c r="A1823" s="151"/>
      <c r="B1823" s="347"/>
      <c r="C1823" s="108"/>
      <c r="D1823" s="108"/>
      <c r="E1823" s="349"/>
    </row>
    <row r="1824" spans="1:5" ht="15.75">
      <c r="A1824" s="151"/>
      <c r="B1824" s="347"/>
      <c r="C1824" s="108"/>
      <c r="D1824" s="108"/>
      <c r="E1824" s="349"/>
    </row>
    <row r="1825" spans="1:5" ht="15.75">
      <c r="A1825" s="151"/>
      <c r="B1825" s="347"/>
      <c r="C1825" s="108"/>
      <c r="D1825" s="108"/>
      <c r="E1825" s="349"/>
    </row>
    <row r="1826" spans="1:5" ht="15.75">
      <c r="A1826" s="151"/>
      <c r="B1826" s="347"/>
      <c r="C1826" s="108"/>
      <c r="D1826" s="108"/>
      <c r="E1826" s="349"/>
    </row>
    <row r="1827" spans="1:5" ht="15.75">
      <c r="A1827" s="151"/>
      <c r="B1827" s="347"/>
      <c r="C1827" s="108"/>
      <c r="D1827" s="108"/>
      <c r="E1827" s="349"/>
    </row>
    <row r="1828" spans="1:5" ht="15.75">
      <c r="A1828" s="151"/>
      <c r="B1828" s="347"/>
      <c r="C1828" s="108"/>
      <c r="D1828" s="108"/>
      <c r="E1828" s="349"/>
    </row>
    <row r="1829" spans="1:5" ht="15.75">
      <c r="A1829" s="151"/>
      <c r="B1829" s="347"/>
      <c r="C1829" s="108"/>
      <c r="D1829" s="108"/>
      <c r="E1829" s="349"/>
    </row>
    <row r="1830" spans="1:5" ht="15.75">
      <c r="A1830" s="151"/>
      <c r="B1830" s="347"/>
      <c r="C1830" s="108"/>
      <c r="D1830" s="108"/>
      <c r="E1830" s="349"/>
    </row>
    <row r="1831" spans="1:5" ht="15.75">
      <c r="A1831" s="151"/>
      <c r="B1831" s="347"/>
      <c r="C1831" s="108"/>
      <c r="D1831" s="108"/>
      <c r="E1831" s="349"/>
    </row>
    <row r="1832" spans="1:5" ht="15.75">
      <c r="A1832" s="151"/>
      <c r="B1832" s="347"/>
      <c r="C1832" s="108"/>
      <c r="D1832" s="108"/>
      <c r="E1832" s="349"/>
    </row>
    <row r="1833" spans="1:5" ht="15.75">
      <c r="A1833" s="151"/>
      <c r="B1833" s="347"/>
      <c r="C1833" s="108"/>
      <c r="D1833" s="108"/>
      <c r="E1833" s="349"/>
    </row>
    <row r="1834" spans="1:5" ht="15.75">
      <c r="A1834" s="151"/>
      <c r="B1834" s="347"/>
      <c r="C1834" s="108"/>
      <c r="D1834" s="108"/>
      <c r="E1834" s="349"/>
    </row>
    <row r="1835" spans="1:5" ht="15.75">
      <c r="A1835" s="151"/>
      <c r="B1835" s="347"/>
      <c r="C1835" s="108"/>
      <c r="D1835" s="108"/>
      <c r="E1835" s="349"/>
    </row>
    <row r="1836" spans="1:5" ht="15.75">
      <c r="A1836" s="151"/>
      <c r="B1836" s="347"/>
      <c r="C1836" s="108"/>
      <c r="D1836" s="108"/>
      <c r="E1836" s="349"/>
    </row>
    <row r="1837" spans="1:5" ht="15.75">
      <c r="A1837" s="151"/>
      <c r="B1837" s="347"/>
      <c r="C1837" s="108"/>
      <c r="D1837" s="108"/>
      <c r="E1837" s="349"/>
    </row>
    <row r="1838" spans="1:5" ht="15.75">
      <c r="A1838" s="151"/>
      <c r="B1838" s="347"/>
      <c r="C1838" s="108"/>
      <c r="D1838" s="108"/>
      <c r="E1838" s="349"/>
    </row>
    <row r="1839" spans="1:5" ht="15.75">
      <c r="A1839" s="151"/>
      <c r="B1839" s="347"/>
      <c r="C1839" s="108"/>
      <c r="D1839" s="108"/>
      <c r="E1839" s="349"/>
    </row>
    <row r="1840" spans="1:5" ht="15.75">
      <c r="A1840" s="151"/>
      <c r="B1840" s="347"/>
      <c r="C1840" s="108"/>
      <c r="D1840" s="108"/>
      <c r="E1840" s="349"/>
    </row>
    <row r="1841" spans="1:5" ht="15.75">
      <c r="A1841" s="151"/>
      <c r="B1841" s="347"/>
      <c r="C1841" s="108"/>
      <c r="D1841" s="108"/>
      <c r="E1841" s="349"/>
    </row>
    <row r="1842" spans="1:5" ht="15.75">
      <c r="A1842" s="151"/>
      <c r="B1842" s="347"/>
      <c r="C1842" s="108"/>
      <c r="D1842" s="108"/>
      <c r="E1842" s="349"/>
    </row>
    <row r="1843" spans="1:5" ht="15.75">
      <c r="A1843" s="151"/>
      <c r="B1843" s="347"/>
      <c r="C1843" s="108"/>
      <c r="D1843" s="108"/>
      <c r="E1843" s="349"/>
    </row>
    <row r="1844" spans="1:5" ht="15.75">
      <c r="A1844" s="151"/>
      <c r="B1844" s="347"/>
      <c r="C1844" s="108"/>
      <c r="D1844" s="108"/>
      <c r="E1844" s="349"/>
    </row>
    <row r="1845" spans="1:5" ht="15.75">
      <c r="A1845" s="151"/>
      <c r="B1845" s="347"/>
      <c r="C1845" s="108"/>
      <c r="D1845" s="108"/>
      <c r="E1845" s="349"/>
    </row>
    <row r="1846" spans="1:5" ht="15.75">
      <c r="A1846" s="151"/>
      <c r="B1846" s="347"/>
      <c r="C1846" s="108"/>
      <c r="D1846" s="108"/>
      <c r="E1846" s="349"/>
    </row>
    <row r="1847" spans="1:5" ht="15.75">
      <c r="A1847" s="151"/>
      <c r="B1847" s="347"/>
      <c r="C1847" s="108"/>
      <c r="D1847" s="108"/>
      <c r="E1847" s="349"/>
    </row>
    <row r="1848" spans="1:5" ht="15.75">
      <c r="A1848" s="151"/>
      <c r="B1848" s="347"/>
      <c r="C1848" s="108"/>
      <c r="D1848" s="108"/>
      <c r="E1848" s="349"/>
    </row>
    <row r="1849" spans="1:5" ht="15.75">
      <c r="A1849" s="151"/>
      <c r="B1849" s="347"/>
      <c r="C1849" s="108"/>
      <c r="D1849" s="108"/>
      <c r="E1849" s="349"/>
    </row>
    <row r="1850" spans="1:5" ht="15.75">
      <c r="A1850" s="151"/>
      <c r="B1850" s="347"/>
      <c r="C1850" s="108"/>
      <c r="D1850" s="108"/>
      <c r="E1850" s="349"/>
    </row>
    <row r="1851" spans="1:5" ht="15.75">
      <c r="A1851" s="151"/>
      <c r="B1851" s="347"/>
      <c r="C1851" s="108"/>
      <c r="D1851" s="108"/>
      <c r="E1851" s="349"/>
    </row>
    <row r="1852" spans="1:5" ht="15.75">
      <c r="A1852" s="151"/>
      <c r="B1852" s="347"/>
      <c r="C1852" s="108"/>
      <c r="D1852" s="108"/>
      <c r="E1852" s="349"/>
    </row>
    <row r="1853" spans="1:5" ht="15.75">
      <c r="A1853" s="151"/>
      <c r="B1853" s="347"/>
      <c r="C1853" s="108"/>
      <c r="D1853" s="108"/>
      <c r="E1853" s="349"/>
    </row>
    <row r="1854" spans="1:5" ht="15.75">
      <c r="A1854" s="151"/>
      <c r="B1854" s="347"/>
      <c r="C1854" s="108"/>
      <c r="D1854" s="108"/>
      <c r="E1854" s="349"/>
    </row>
    <row r="1855" spans="1:5" ht="15.75">
      <c r="A1855" s="151"/>
      <c r="B1855" s="347"/>
      <c r="C1855" s="108"/>
      <c r="D1855" s="108"/>
      <c r="E1855" s="349"/>
    </row>
    <row r="1856" spans="1:5" ht="15.75">
      <c r="A1856" s="151"/>
      <c r="B1856" s="347"/>
      <c r="C1856" s="108"/>
      <c r="D1856" s="108"/>
      <c r="E1856" s="349"/>
    </row>
    <row r="1857" spans="1:5" ht="15.75">
      <c r="A1857" s="151"/>
      <c r="B1857" s="347"/>
      <c r="C1857" s="108"/>
      <c r="D1857" s="108"/>
      <c r="E1857" s="349"/>
    </row>
    <row r="1858" spans="1:5" ht="15.75">
      <c r="A1858" s="151"/>
      <c r="B1858" s="347"/>
      <c r="C1858" s="108"/>
      <c r="D1858" s="108"/>
      <c r="E1858" s="349"/>
    </row>
    <row r="1859" spans="1:5" ht="15.75">
      <c r="A1859" s="151"/>
      <c r="B1859" s="347"/>
      <c r="C1859" s="108"/>
      <c r="D1859" s="108"/>
      <c r="E1859" s="349"/>
    </row>
    <row r="1860" spans="1:5" ht="15.75">
      <c r="A1860" s="151"/>
      <c r="B1860" s="347"/>
      <c r="C1860" s="108"/>
      <c r="D1860" s="108"/>
      <c r="E1860" s="349"/>
    </row>
    <row r="1861" spans="1:5" ht="15.75">
      <c r="A1861" s="151"/>
      <c r="B1861" s="347"/>
      <c r="C1861" s="108"/>
      <c r="D1861" s="108"/>
      <c r="E1861" s="349"/>
    </row>
    <row r="1862" spans="1:5" ht="15.75">
      <c r="A1862" s="151"/>
      <c r="B1862" s="347"/>
      <c r="C1862" s="108"/>
      <c r="D1862" s="108"/>
      <c r="E1862" s="349"/>
    </row>
    <row r="1863" spans="1:5" ht="15.75">
      <c r="A1863" s="151"/>
      <c r="B1863" s="347"/>
      <c r="C1863" s="108"/>
      <c r="D1863" s="108"/>
      <c r="E1863" s="349"/>
    </row>
    <row r="1864" spans="1:5" ht="15.75">
      <c r="A1864" s="151"/>
      <c r="B1864" s="347"/>
      <c r="C1864" s="108"/>
      <c r="D1864" s="108"/>
      <c r="E1864" s="349"/>
    </row>
    <row r="1865" spans="1:5" ht="15.75">
      <c r="A1865" s="151"/>
      <c r="B1865" s="347"/>
      <c r="C1865" s="108"/>
      <c r="D1865" s="108"/>
      <c r="E1865" s="349"/>
    </row>
    <row r="1866" spans="1:5" ht="15.75">
      <c r="A1866" s="151"/>
      <c r="B1866" s="347"/>
      <c r="C1866" s="108"/>
      <c r="D1866" s="108"/>
      <c r="E1866" s="349"/>
    </row>
    <row r="1867" spans="1:5" ht="15.75">
      <c r="A1867" s="151"/>
      <c r="B1867" s="347"/>
      <c r="C1867" s="108"/>
      <c r="D1867" s="108"/>
      <c r="E1867" s="349"/>
    </row>
    <row r="1868" spans="1:5" ht="15.75">
      <c r="A1868" s="151"/>
      <c r="B1868" s="347"/>
      <c r="C1868" s="108"/>
      <c r="D1868" s="108"/>
      <c r="E1868" s="349"/>
    </row>
    <row r="1869" spans="1:5" ht="15.75">
      <c r="A1869" s="151"/>
      <c r="B1869" s="347"/>
      <c r="C1869" s="108"/>
      <c r="D1869" s="108"/>
      <c r="E1869" s="349"/>
    </row>
    <row r="1870" spans="1:5" ht="15.75">
      <c r="A1870" s="151"/>
      <c r="B1870" s="347"/>
      <c r="C1870" s="108"/>
      <c r="D1870" s="108"/>
      <c r="E1870" s="349"/>
    </row>
    <row r="1871" spans="1:5" ht="15.75">
      <c r="A1871" s="151"/>
      <c r="B1871" s="347"/>
      <c r="C1871" s="108"/>
      <c r="D1871" s="108"/>
      <c r="E1871" s="349"/>
    </row>
    <row r="1872" spans="1:5" ht="15.75">
      <c r="A1872" s="151"/>
      <c r="B1872" s="347"/>
      <c r="C1872" s="108"/>
      <c r="D1872" s="108"/>
      <c r="E1872" s="349"/>
    </row>
    <row r="1873" spans="1:5" ht="15.75">
      <c r="A1873" s="151"/>
      <c r="B1873" s="347"/>
      <c r="C1873" s="108"/>
      <c r="D1873" s="108"/>
      <c r="E1873" s="349"/>
    </row>
    <row r="1874" spans="1:5" ht="15.75">
      <c r="A1874" s="151"/>
      <c r="B1874" s="347"/>
      <c r="C1874" s="108"/>
      <c r="D1874" s="108"/>
      <c r="E1874" s="349"/>
    </row>
    <row r="1875" spans="1:5" ht="15.75">
      <c r="A1875" s="151"/>
      <c r="B1875" s="347"/>
      <c r="C1875" s="108"/>
      <c r="D1875" s="108"/>
      <c r="E1875" s="349"/>
    </row>
    <row r="1876" spans="1:5" ht="15.75">
      <c r="A1876" s="151"/>
      <c r="B1876" s="347"/>
      <c r="C1876" s="108"/>
      <c r="D1876" s="108"/>
      <c r="E1876" s="349"/>
    </row>
    <row r="1877" spans="1:5" ht="15.75">
      <c r="A1877" s="151"/>
      <c r="B1877" s="347"/>
      <c r="C1877" s="108"/>
      <c r="D1877" s="108"/>
      <c r="E1877" s="349"/>
    </row>
    <row r="1878" spans="1:5" ht="15.75">
      <c r="A1878" s="151"/>
      <c r="B1878" s="347"/>
      <c r="C1878" s="108"/>
      <c r="D1878" s="108"/>
      <c r="E1878" s="349"/>
    </row>
    <row r="1879" spans="1:5" ht="15.75">
      <c r="A1879" s="151"/>
      <c r="B1879" s="347"/>
      <c r="C1879" s="108"/>
      <c r="D1879" s="108"/>
      <c r="E1879" s="349"/>
    </row>
    <row r="1880" spans="1:5" ht="15.75">
      <c r="A1880" s="151"/>
      <c r="B1880" s="347"/>
      <c r="C1880" s="108"/>
      <c r="D1880" s="108"/>
      <c r="E1880" s="349"/>
    </row>
    <row r="1881" spans="1:5" ht="15.75">
      <c r="A1881" s="151"/>
      <c r="B1881" s="347"/>
      <c r="C1881" s="108"/>
      <c r="D1881" s="108"/>
      <c r="E1881" s="349"/>
    </row>
    <row r="1882" spans="1:5" ht="15.75">
      <c r="A1882" s="151"/>
      <c r="B1882" s="347"/>
      <c r="C1882" s="108"/>
      <c r="D1882" s="108"/>
      <c r="E1882" s="349"/>
    </row>
    <row r="1883" spans="1:5" ht="15.75">
      <c r="A1883" s="151"/>
      <c r="B1883" s="347"/>
      <c r="C1883" s="108"/>
      <c r="D1883" s="108"/>
      <c r="E1883" s="349"/>
    </row>
    <row r="1884" spans="1:5" ht="15.75">
      <c r="A1884" s="151"/>
      <c r="B1884" s="347"/>
      <c r="C1884" s="108"/>
      <c r="D1884" s="108"/>
      <c r="E1884" s="349"/>
    </row>
    <row r="1885" spans="1:5" ht="15.75">
      <c r="A1885" s="151"/>
      <c r="B1885" s="347"/>
      <c r="C1885" s="108"/>
      <c r="D1885" s="108"/>
      <c r="E1885" s="349"/>
    </row>
    <row r="1886" spans="1:5" ht="15.75">
      <c r="A1886" s="151"/>
      <c r="B1886" s="347"/>
      <c r="C1886" s="108"/>
      <c r="D1886" s="108"/>
      <c r="E1886" s="349"/>
    </row>
    <row r="1887" spans="1:5" ht="15.75">
      <c r="A1887" s="151"/>
      <c r="B1887" s="347"/>
      <c r="C1887" s="108"/>
      <c r="D1887" s="108"/>
      <c r="E1887" s="349"/>
    </row>
    <row r="1888" spans="1:5" ht="15.75">
      <c r="A1888" s="151"/>
      <c r="B1888" s="347"/>
      <c r="C1888" s="108"/>
      <c r="D1888" s="108"/>
      <c r="E1888" s="349"/>
    </row>
    <row r="1889" spans="1:5" ht="15.75">
      <c r="A1889" s="151"/>
      <c r="B1889" s="347"/>
      <c r="C1889" s="108"/>
      <c r="D1889" s="108"/>
      <c r="E1889" s="349"/>
    </row>
    <row r="1890" spans="1:5" ht="15.75">
      <c r="A1890" s="151"/>
      <c r="B1890" s="347"/>
      <c r="C1890" s="108"/>
      <c r="D1890" s="108"/>
      <c r="E1890" s="349"/>
    </row>
    <row r="1891" spans="1:5" ht="15.75">
      <c r="A1891" s="151"/>
      <c r="B1891" s="347"/>
      <c r="C1891" s="108"/>
      <c r="D1891" s="108"/>
      <c r="E1891" s="349"/>
    </row>
    <row r="1892" spans="1:5" ht="15.75">
      <c r="A1892" s="151"/>
      <c r="B1892" s="347"/>
      <c r="C1892" s="108"/>
      <c r="D1892" s="108"/>
      <c r="E1892" s="349"/>
    </row>
    <row r="1893" spans="1:5" ht="15.75">
      <c r="A1893" s="151"/>
      <c r="B1893" s="347"/>
      <c r="C1893" s="108"/>
      <c r="D1893" s="108"/>
      <c r="E1893" s="349"/>
    </row>
    <row r="1894" spans="1:5" ht="15.75">
      <c r="A1894" s="151"/>
      <c r="B1894" s="347"/>
      <c r="C1894" s="108"/>
      <c r="D1894" s="108"/>
      <c r="E1894" s="349"/>
    </row>
    <row r="1895" spans="1:5" ht="15.75">
      <c r="A1895" s="151"/>
      <c r="B1895" s="347"/>
      <c r="C1895" s="108"/>
      <c r="D1895" s="108"/>
      <c r="E1895" s="349"/>
    </row>
    <row r="1896" spans="1:5" ht="15.75">
      <c r="A1896" s="151"/>
      <c r="B1896" s="347"/>
      <c r="C1896" s="108"/>
      <c r="D1896" s="108"/>
      <c r="E1896" s="349"/>
    </row>
    <row r="1897" spans="1:5" ht="15.75">
      <c r="A1897" s="151"/>
      <c r="B1897" s="347"/>
      <c r="C1897" s="108"/>
      <c r="D1897" s="108"/>
      <c r="E1897" s="349"/>
    </row>
    <row r="1898" spans="1:5" ht="15.75">
      <c r="A1898" s="151"/>
      <c r="B1898" s="347"/>
      <c r="C1898" s="108"/>
      <c r="D1898" s="108"/>
      <c r="E1898" s="349"/>
    </row>
    <row r="1899" spans="1:5" ht="15.75">
      <c r="A1899" s="151"/>
      <c r="B1899" s="347"/>
      <c r="C1899" s="108"/>
      <c r="D1899" s="108"/>
      <c r="E1899" s="349"/>
    </row>
    <row r="1900" spans="1:5" ht="15.75">
      <c r="A1900" s="151"/>
      <c r="B1900" s="347"/>
      <c r="C1900" s="108"/>
      <c r="D1900" s="108"/>
      <c r="E1900" s="349"/>
    </row>
    <row r="1901" spans="1:5" ht="15.75">
      <c r="A1901" s="151"/>
      <c r="B1901" s="347"/>
      <c r="C1901" s="108"/>
      <c r="D1901" s="108"/>
      <c r="E1901" s="349"/>
    </row>
    <row r="1902" spans="1:5" ht="15.75">
      <c r="A1902" s="151"/>
      <c r="B1902" s="347"/>
      <c r="C1902" s="108"/>
      <c r="D1902" s="108"/>
      <c r="E1902" s="349"/>
    </row>
    <row r="1903" spans="1:5" ht="15.75">
      <c r="A1903" s="151"/>
      <c r="B1903" s="347"/>
      <c r="C1903" s="108"/>
      <c r="D1903" s="108"/>
      <c r="E1903" s="349"/>
    </row>
    <row r="1904" spans="1:5" ht="15.75">
      <c r="A1904" s="151"/>
      <c r="B1904" s="347"/>
      <c r="C1904" s="108"/>
      <c r="D1904" s="108"/>
      <c r="E1904" s="349"/>
    </row>
    <row r="1905" spans="1:5" ht="15.75">
      <c r="A1905" s="151"/>
      <c r="B1905" s="347"/>
      <c r="C1905" s="108"/>
      <c r="D1905" s="108"/>
      <c r="E1905" s="349"/>
    </row>
    <row r="1906" spans="1:5" ht="15.75">
      <c r="A1906" s="151"/>
      <c r="B1906" s="347"/>
      <c r="C1906" s="108"/>
      <c r="D1906" s="108"/>
      <c r="E1906" s="349"/>
    </row>
    <row r="1907" spans="1:5" ht="15.75">
      <c r="A1907" s="151"/>
      <c r="B1907" s="347"/>
      <c r="C1907" s="108"/>
      <c r="D1907" s="108"/>
      <c r="E1907" s="349"/>
    </row>
    <row r="1908" spans="1:5" ht="15.75">
      <c r="A1908" s="151"/>
      <c r="B1908" s="347"/>
      <c r="C1908" s="108"/>
      <c r="D1908" s="108"/>
      <c r="E1908" s="349"/>
    </row>
    <row r="1909" spans="1:5" ht="15.75">
      <c r="A1909" s="151"/>
      <c r="B1909" s="347"/>
      <c r="C1909" s="108"/>
      <c r="D1909" s="108"/>
      <c r="E1909" s="349"/>
    </row>
    <row r="1910" spans="1:5" ht="15.75">
      <c r="A1910" s="151"/>
      <c r="B1910" s="347"/>
      <c r="C1910" s="108"/>
      <c r="D1910" s="108"/>
      <c r="E1910" s="349"/>
    </row>
    <row r="1911" spans="1:5" ht="15.75">
      <c r="A1911" s="151"/>
      <c r="B1911" s="347"/>
      <c r="C1911" s="108"/>
      <c r="D1911" s="108"/>
      <c r="E1911" s="349"/>
    </row>
    <row r="1912" spans="1:5" ht="15.75">
      <c r="A1912" s="151"/>
      <c r="B1912" s="347"/>
      <c r="C1912" s="108"/>
      <c r="D1912" s="108"/>
      <c r="E1912" s="349"/>
    </row>
    <row r="1913" spans="1:5" ht="15.75">
      <c r="A1913" s="151"/>
      <c r="B1913" s="347"/>
      <c r="C1913" s="108"/>
      <c r="D1913" s="108"/>
      <c r="E1913" s="349"/>
    </row>
    <row r="1914" spans="1:5" ht="15.75">
      <c r="A1914" s="151"/>
      <c r="B1914" s="347"/>
      <c r="C1914" s="108"/>
      <c r="D1914" s="108"/>
      <c r="E1914" s="349"/>
    </row>
    <row r="1915" spans="1:5" ht="15.75">
      <c r="A1915" s="151"/>
      <c r="B1915" s="347"/>
      <c r="C1915" s="108"/>
      <c r="D1915" s="108"/>
      <c r="E1915" s="349"/>
    </row>
    <row r="1916" spans="1:5" ht="15.75">
      <c r="A1916" s="151"/>
      <c r="B1916" s="347"/>
      <c r="C1916" s="108"/>
      <c r="D1916" s="108"/>
      <c r="E1916" s="349"/>
    </row>
    <row r="1917" spans="1:5" ht="15.75">
      <c r="A1917" s="151"/>
      <c r="B1917" s="347"/>
      <c r="C1917" s="108"/>
      <c r="D1917" s="108"/>
      <c r="E1917" s="349"/>
    </row>
    <row r="1918" spans="1:5" ht="15.75">
      <c r="A1918" s="151"/>
      <c r="B1918" s="347"/>
      <c r="C1918" s="108"/>
      <c r="D1918" s="108"/>
      <c r="E1918" s="349"/>
    </row>
    <row r="1919" spans="1:5" ht="15.75">
      <c r="A1919" s="151"/>
      <c r="B1919" s="347"/>
      <c r="C1919" s="108"/>
      <c r="D1919" s="108"/>
      <c r="E1919" s="349"/>
    </row>
    <row r="1920" spans="1:5" ht="15.75">
      <c r="A1920" s="151"/>
      <c r="B1920" s="347"/>
      <c r="C1920" s="108"/>
      <c r="D1920" s="108"/>
      <c r="E1920" s="349"/>
    </row>
    <row r="1921" spans="1:5" ht="15.75">
      <c r="A1921" s="151"/>
      <c r="B1921" s="347"/>
      <c r="C1921" s="108"/>
      <c r="D1921" s="108"/>
      <c r="E1921" s="349"/>
    </row>
    <row r="1922" spans="1:5" ht="15.75">
      <c r="A1922" s="151"/>
      <c r="B1922" s="347"/>
      <c r="C1922" s="108"/>
      <c r="D1922" s="108"/>
      <c r="E1922" s="349"/>
    </row>
    <row r="1923" spans="1:5" ht="15.75">
      <c r="A1923" s="151"/>
      <c r="B1923" s="347"/>
      <c r="C1923" s="108"/>
      <c r="D1923" s="108"/>
      <c r="E1923" s="349"/>
    </row>
    <row r="1924" spans="1:5" ht="15.75">
      <c r="A1924" s="151"/>
      <c r="B1924" s="347"/>
      <c r="C1924" s="108"/>
      <c r="D1924" s="108"/>
      <c r="E1924" s="349"/>
    </row>
    <row r="1925" spans="1:5" ht="15.75">
      <c r="A1925" s="151"/>
      <c r="B1925" s="347"/>
      <c r="C1925" s="108"/>
      <c r="D1925" s="108"/>
      <c r="E1925" s="349"/>
    </row>
    <row r="1926" spans="1:5" ht="15.75">
      <c r="A1926" s="151"/>
      <c r="B1926" s="347"/>
      <c r="C1926" s="108"/>
      <c r="D1926" s="108"/>
      <c r="E1926" s="349"/>
    </row>
    <row r="1927" spans="1:5" ht="15.75">
      <c r="A1927" s="151"/>
      <c r="B1927" s="347"/>
      <c r="C1927" s="108"/>
      <c r="D1927" s="108"/>
      <c r="E1927" s="349"/>
    </row>
    <row r="1928" spans="1:5" ht="15.75">
      <c r="A1928" s="151"/>
      <c r="B1928" s="347"/>
      <c r="C1928" s="108"/>
      <c r="D1928" s="108"/>
      <c r="E1928" s="349"/>
    </row>
    <row r="1929" spans="1:5" ht="15.75">
      <c r="A1929" s="151"/>
      <c r="B1929" s="347"/>
      <c r="C1929" s="108"/>
      <c r="D1929" s="108"/>
      <c r="E1929" s="349"/>
    </row>
    <row r="1930" spans="1:5" ht="15.75">
      <c r="A1930" s="151"/>
      <c r="B1930" s="347"/>
      <c r="C1930" s="108"/>
      <c r="D1930" s="108"/>
      <c r="E1930" s="349"/>
    </row>
    <row r="1931" spans="1:5" ht="15.75">
      <c r="A1931" s="151"/>
      <c r="B1931" s="347"/>
      <c r="C1931" s="108"/>
      <c r="D1931" s="108"/>
      <c r="E1931" s="349"/>
    </row>
    <row r="1932" spans="1:5" ht="15.75">
      <c r="A1932" s="151"/>
      <c r="B1932" s="347"/>
      <c r="C1932" s="108"/>
      <c r="D1932" s="108"/>
      <c r="E1932" s="349"/>
    </row>
    <row r="1933" spans="1:5" ht="15.75">
      <c r="A1933" s="151"/>
      <c r="B1933" s="347"/>
      <c r="C1933" s="108"/>
      <c r="D1933" s="108"/>
      <c r="E1933" s="349"/>
    </row>
    <row r="1934" spans="1:5" ht="15.75">
      <c r="A1934" s="151"/>
      <c r="B1934" s="347"/>
      <c r="C1934" s="108"/>
      <c r="D1934" s="108"/>
      <c r="E1934" s="349"/>
    </row>
    <row r="1935" spans="1:5" ht="15.75">
      <c r="A1935" s="151"/>
      <c r="B1935" s="347"/>
      <c r="C1935" s="108"/>
      <c r="D1935" s="108"/>
      <c r="E1935" s="349"/>
    </row>
    <row r="1936" spans="1:5" ht="15.75">
      <c r="A1936" s="151"/>
      <c r="B1936" s="347"/>
      <c r="C1936" s="108"/>
      <c r="D1936" s="108"/>
      <c r="E1936" s="349"/>
    </row>
    <row r="1937" spans="1:5" ht="15.75">
      <c r="A1937" s="151"/>
      <c r="B1937" s="347"/>
      <c r="C1937" s="108"/>
      <c r="D1937" s="108"/>
      <c r="E1937" s="349"/>
    </row>
    <row r="1938" spans="1:5" ht="15.75">
      <c r="A1938" s="151"/>
      <c r="B1938" s="347"/>
      <c r="C1938" s="108"/>
      <c r="D1938" s="108"/>
      <c r="E1938" s="349"/>
    </row>
    <row r="1939" spans="1:5" ht="15.75">
      <c r="A1939" s="151"/>
      <c r="B1939" s="347"/>
      <c r="C1939" s="108"/>
      <c r="D1939" s="108"/>
      <c r="E1939" s="349"/>
    </row>
    <row r="1940" spans="1:5" ht="15.75">
      <c r="A1940" s="151"/>
      <c r="B1940" s="347"/>
      <c r="C1940" s="108"/>
      <c r="D1940" s="108"/>
      <c r="E1940" s="349"/>
    </row>
    <row r="1941" spans="1:5" ht="15.75">
      <c r="A1941" s="151"/>
      <c r="B1941" s="347"/>
      <c r="C1941" s="108"/>
      <c r="D1941" s="108"/>
      <c r="E1941" s="349"/>
    </row>
    <row r="1942" spans="1:5" ht="15.75">
      <c r="A1942" s="151"/>
      <c r="B1942" s="347"/>
      <c r="C1942" s="108"/>
      <c r="D1942" s="108"/>
      <c r="E1942" s="349"/>
    </row>
    <row r="1943" spans="1:5" ht="15.75">
      <c r="A1943" s="151"/>
      <c r="B1943" s="347"/>
      <c r="C1943" s="108"/>
      <c r="D1943" s="108"/>
      <c r="E1943" s="349"/>
    </row>
    <row r="1944" spans="1:5" ht="15.75">
      <c r="A1944" s="151"/>
      <c r="B1944" s="347"/>
      <c r="C1944" s="108"/>
      <c r="D1944" s="108"/>
      <c r="E1944" s="349"/>
    </row>
    <row r="1945" spans="1:5" ht="15.75">
      <c r="A1945" s="151"/>
      <c r="B1945" s="347"/>
      <c r="C1945" s="108"/>
      <c r="D1945" s="108"/>
      <c r="E1945" s="349"/>
    </row>
    <row r="1946" spans="1:5" ht="15.75">
      <c r="A1946" s="151"/>
      <c r="B1946" s="347"/>
      <c r="C1946" s="108"/>
      <c r="D1946" s="108"/>
      <c r="E1946" s="349"/>
    </row>
    <row r="1947" spans="1:5" ht="15.75">
      <c r="A1947" s="151"/>
      <c r="B1947" s="347"/>
      <c r="C1947" s="108"/>
      <c r="D1947" s="108"/>
      <c r="E1947" s="349"/>
    </row>
    <row r="1948" spans="1:5" ht="15.75">
      <c r="A1948" s="151"/>
      <c r="B1948" s="347"/>
      <c r="C1948" s="108"/>
      <c r="D1948" s="108"/>
      <c r="E1948" s="349"/>
    </row>
    <row r="1949" spans="1:5" ht="15.75">
      <c r="A1949" s="151"/>
      <c r="B1949" s="347"/>
      <c r="C1949" s="108"/>
      <c r="D1949" s="108"/>
      <c r="E1949" s="349"/>
    </row>
    <row r="1950" spans="1:5" ht="15.75">
      <c r="A1950" s="151"/>
      <c r="B1950" s="347"/>
      <c r="C1950" s="108"/>
      <c r="D1950" s="108"/>
      <c r="E1950" s="349"/>
    </row>
    <row r="1951" spans="1:5" ht="15.75">
      <c r="A1951" s="151"/>
      <c r="B1951" s="347"/>
      <c r="C1951" s="108"/>
      <c r="D1951" s="108"/>
      <c r="E1951" s="349"/>
    </row>
    <row r="1952" spans="1:5" ht="15.75">
      <c r="A1952" s="151"/>
      <c r="B1952" s="347"/>
      <c r="C1952" s="108"/>
      <c r="D1952" s="108"/>
      <c r="E1952" s="349"/>
    </row>
    <row r="1953" spans="1:5" ht="15.75">
      <c r="A1953" s="151"/>
      <c r="B1953" s="347"/>
      <c r="C1953" s="108"/>
      <c r="D1953" s="108"/>
      <c r="E1953" s="349"/>
    </row>
    <row r="1954" spans="1:5" ht="15.75">
      <c r="A1954" s="151"/>
      <c r="B1954" s="347"/>
      <c r="C1954" s="108"/>
      <c r="D1954" s="108"/>
      <c r="E1954" s="349"/>
    </row>
    <row r="1955" spans="1:5" ht="15.75">
      <c r="A1955" s="151"/>
      <c r="B1955" s="347"/>
      <c r="C1955" s="108"/>
      <c r="D1955" s="108"/>
      <c r="E1955" s="349"/>
    </row>
    <row r="1956" spans="1:5" ht="15.75">
      <c r="A1956" s="151"/>
      <c r="B1956" s="347"/>
      <c r="C1956" s="108"/>
      <c r="D1956" s="108"/>
      <c r="E1956" s="349"/>
    </row>
    <row r="1957" spans="1:5" ht="15.75">
      <c r="A1957" s="151"/>
      <c r="B1957" s="347"/>
      <c r="C1957" s="108"/>
      <c r="D1957" s="108"/>
      <c r="E1957" s="349"/>
    </row>
    <row r="1958" spans="1:5" ht="15.75">
      <c r="A1958" s="151"/>
      <c r="B1958" s="347"/>
      <c r="C1958" s="108"/>
      <c r="D1958" s="108"/>
      <c r="E1958" s="349"/>
    </row>
    <row r="1959" spans="1:5" ht="15.75">
      <c r="A1959" s="151"/>
      <c r="B1959" s="347"/>
      <c r="C1959" s="108"/>
      <c r="D1959" s="108"/>
      <c r="E1959" s="349"/>
    </row>
    <row r="1960" spans="1:5" ht="15.75">
      <c r="A1960" s="151"/>
      <c r="B1960" s="347"/>
      <c r="C1960" s="108"/>
      <c r="D1960" s="108"/>
      <c r="E1960" s="349"/>
    </row>
    <row r="1961" spans="1:5" ht="15.75">
      <c r="A1961" s="151"/>
      <c r="B1961" s="347"/>
      <c r="C1961" s="108"/>
      <c r="D1961" s="108"/>
      <c r="E1961" s="349"/>
    </row>
    <row r="1962" spans="1:5" ht="15.75">
      <c r="A1962" s="151"/>
      <c r="B1962" s="347"/>
      <c r="C1962" s="108"/>
      <c r="D1962" s="108"/>
      <c r="E1962" s="349"/>
    </row>
    <row r="1963" spans="1:5" ht="15.75">
      <c r="A1963" s="151"/>
      <c r="B1963" s="347"/>
      <c r="C1963" s="108"/>
      <c r="D1963" s="108"/>
      <c r="E1963" s="349"/>
    </row>
    <row r="1964" spans="1:5" ht="15.75">
      <c r="A1964" s="151"/>
      <c r="B1964" s="347"/>
      <c r="C1964" s="108"/>
      <c r="D1964" s="108"/>
      <c r="E1964" s="349"/>
    </row>
    <row r="1965" spans="1:5" ht="15.75">
      <c r="A1965" s="151"/>
      <c r="B1965" s="347"/>
      <c r="C1965" s="108"/>
      <c r="D1965" s="108"/>
      <c r="E1965" s="349"/>
    </row>
    <row r="1966" spans="1:5" ht="15.75">
      <c r="A1966" s="151"/>
      <c r="B1966" s="347"/>
      <c r="C1966" s="108"/>
      <c r="D1966" s="108"/>
      <c r="E1966" s="349"/>
    </row>
    <row r="1967" spans="1:5" ht="15.75">
      <c r="A1967" s="151"/>
      <c r="B1967" s="347"/>
      <c r="C1967" s="108"/>
      <c r="D1967" s="108"/>
      <c r="E1967" s="349"/>
    </row>
    <row r="1968" spans="1:5" ht="15.75">
      <c r="A1968" s="151"/>
      <c r="B1968" s="347"/>
      <c r="C1968" s="108"/>
      <c r="D1968" s="108"/>
      <c r="E1968" s="349"/>
    </row>
    <row r="1969" spans="1:5" ht="15.75">
      <c r="A1969" s="151"/>
      <c r="B1969" s="347"/>
      <c r="C1969" s="108"/>
      <c r="D1969" s="108"/>
      <c r="E1969" s="349"/>
    </row>
    <row r="1970" spans="1:5" ht="15.75">
      <c r="A1970" s="151"/>
      <c r="B1970" s="347"/>
      <c r="C1970" s="108"/>
      <c r="D1970" s="108"/>
      <c r="E1970" s="349"/>
    </row>
    <row r="1971" spans="1:5" ht="15.75">
      <c r="A1971" s="151"/>
      <c r="B1971" s="347"/>
      <c r="C1971" s="108"/>
      <c r="D1971" s="108"/>
      <c r="E1971" s="349"/>
    </row>
    <row r="1972" spans="1:5" ht="15.75">
      <c r="A1972" s="151"/>
      <c r="B1972" s="347"/>
      <c r="C1972" s="108"/>
      <c r="D1972" s="108"/>
      <c r="E1972" s="349"/>
    </row>
    <row r="1973" spans="1:5" ht="15.75">
      <c r="A1973" s="151"/>
      <c r="B1973" s="347"/>
      <c r="C1973" s="108"/>
      <c r="D1973" s="108"/>
      <c r="E1973" s="349"/>
    </row>
    <row r="1974" spans="1:5" ht="15.75">
      <c r="A1974" s="151"/>
      <c r="B1974" s="347"/>
      <c r="C1974" s="108"/>
      <c r="D1974" s="108"/>
      <c r="E1974" s="349"/>
    </row>
    <row r="1975" spans="1:5" ht="15.75">
      <c r="A1975" s="151"/>
      <c r="B1975" s="347"/>
      <c r="C1975" s="108"/>
      <c r="D1975" s="108"/>
      <c r="E1975" s="349"/>
    </row>
    <row r="1976" spans="1:5" ht="15.75">
      <c r="A1976" s="151"/>
      <c r="B1976" s="347"/>
      <c r="C1976" s="108"/>
      <c r="D1976" s="108"/>
      <c r="E1976" s="349"/>
    </row>
    <row r="1977" spans="1:5" ht="15.75">
      <c r="A1977" s="151"/>
      <c r="B1977" s="347"/>
      <c r="C1977" s="108"/>
      <c r="D1977" s="108"/>
      <c r="E1977" s="349"/>
    </row>
    <row r="1978" spans="1:5" ht="15.75">
      <c r="A1978" s="151"/>
      <c r="B1978" s="347"/>
      <c r="C1978" s="108"/>
      <c r="D1978" s="108"/>
      <c r="E1978" s="349"/>
    </row>
    <row r="1979" spans="1:5" ht="15.75">
      <c r="A1979" s="151"/>
      <c r="B1979" s="347"/>
      <c r="C1979" s="108"/>
      <c r="D1979" s="108"/>
      <c r="E1979" s="349"/>
    </row>
    <row r="1980" spans="1:5" ht="15.75">
      <c r="A1980" s="151"/>
      <c r="B1980" s="347"/>
      <c r="C1980" s="108"/>
      <c r="D1980" s="108"/>
      <c r="E1980" s="349"/>
    </row>
    <row r="1981" spans="1:5" ht="15.75">
      <c r="A1981" s="151"/>
      <c r="B1981" s="347"/>
      <c r="C1981" s="108"/>
      <c r="D1981" s="108"/>
      <c r="E1981" s="349"/>
    </row>
    <row r="1982" spans="1:5" ht="15.75">
      <c r="A1982" s="151"/>
      <c r="B1982" s="347"/>
      <c r="C1982" s="108"/>
      <c r="D1982" s="108"/>
      <c r="E1982" s="349"/>
    </row>
    <row r="1983" spans="1:5" ht="15.75">
      <c r="A1983" s="151"/>
      <c r="B1983" s="347"/>
      <c r="C1983" s="108"/>
      <c r="D1983" s="108"/>
      <c r="E1983" s="349"/>
    </row>
    <row r="1984" spans="1:5" ht="15.75">
      <c r="A1984" s="151"/>
      <c r="B1984" s="347"/>
      <c r="C1984" s="108"/>
      <c r="D1984" s="108"/>
      <c r="E1984" s="349"/>
    </row>
    <row r="1985" spans="1:5" ht="15.75">
      <c r="A1985" s="151"/>
      <c r="B1985" s="347"/>
      <c r="C1985" s="108"/>
      <c r="D1985" s="108"/>
      <c r="E1985" s="349"/>
    </row>
    <row r="1986" spans="1:5" ht="15.75">
      <c r="A1986" s="151"/>
      <c r="B1986" s="347"/>
      <c r="C1986" s="108"/>
      <c r="D1986" s="108"/>
      <c r="E1986" s="349"/>
    </row>
    <row r="1987" spans="1:5" ht="15.75">
      <c r="A1987" s="151"/>
      <c r="B1987" s="347"/>
      <c r="C1987" s="108"/>
      <c r="D1987" s="108"/>
      <c r="E1987" s="349"/>
    </row>
    <row r="1988" spans="1:5" ht="15.75">
      <c r="A1988" s="151"/>
      <c r="B1988" s="347"/>
      <c r="C1988" s="108"/>
      <c r="D1988" s="108"/>
      <c r="E1988" s="349"/>
    </row>
    <row r="1989" spans="1:5" ht="15.75">
      <c r="A1989" s="151"/>
      <c r="B1989" s="347"/>
      <c r="C1989" s="108"/>
      <c r="D1989" s="108"/>
      <c r="E1989" s="349"/>
    </row>
    <row r="1990" spans="1:5" ht="15.75">
      <c r="A1990" s="151"/>
      <c r="B1990" s="347"/>
      <c r="C1990" s="108"/>
      <c r="D1990" s="108"/>
      <c r="E1990" s="349"/>
    </row>
    <row r="1991" spans="1:5" ht="15.75">
      <c r="A1991" s="151"/>
      <c r="B1991" s="347"/>
      <c r="C1991" s="108"/>
      <c r="D1991" s="108"/>
      <c r="E1991" s="349"/>
    </row>
    <row r="1992" spans="1:5" ht="15.75">
      <c r="A1992" s="151"/>
      <c r="B1992" s="347"/>
      <c r="C1992" s="108"/>
      <c r="D1992" s="108"/>
      <c r="E1992" s="349"/>
    </row>
    <row r="1993" spans="1:5" ht="15.75">
      <c r="A1993" s="151"/>
      <c r="B1993" s="347"/>
      <c r="C1993" s="108"/>
      <c r="D1993" s="108"/>
      <c r="E1993" s="349"/>
    </row>
    <row r="1994" spans="1:5" ht="15.75">
      <c r="A1994" s="151"/>
      <c r="B1994" s="347"/>
      <c r="C1994" s="108"/>
      <c r="D1994" s="108"/>
      <c r="E1994" s="349"/>
    </row>
    <row r="1995" spans="1:5" ht="15.75">
      <c r="A1995" s="151"/>
      <c r="B1995" s="347"/>
      <c r="C1995" s="108"/>
      <c r="D1995" s="108"/>
      <c r="E1995" s="349"/>
    </row>
    <row r="1996" spans="1:5" ht="15.75">
      <c r="A1996" s="151"/>
      <c r="B1996" s="347"/>
      <c r="C1996" s="108"/>
      <c r="D1996" s="108"/>
      <c r="E1996" s="349"/>
    </row>
    <row r="1997" spans="1:5" ht="15.75">
      <c r="A1997" s="151"/>
      <c r="B1997" s="347"/>
      <c r="C1997" s="108"/>
      <c r="D1997" s="108"/>
      <c r="E1997" s="349"/>
    </row>
    <row r="1998" spans="1:5" ht="15.75">
      <c r="A1998" s="151"/>
      <c r="B1998" s="347"/>
      <c r="C1998" s="108"/>
      <c r="D1998" s="108"/>
      <c r="E1998" s="349"/>
    </row>
    <row r="1999" spans="1:5" ht="15.75">
      <c r="A1999" s="151"/>
      <c r="B1999" s="347"/>
      <c r="C1999" s="108"/>
      <c r="D1999" s="108"/>
      <c r="E1999" s="349"/>
    </row>
    <row r="2000" spans="1:5" ht="15.75">
      <c r="A2000" s="151"/>
      <c r="B2000" s="347"/>
      <c r="C2000" s="108"/>
      <c r="D2000" s="108"/>
      <c r="E2000" s="349"/>
    </row>
    <row r="2001" spans="1:5" ht="15.75">
      <c r="A2001" s="151"/>
      <c r="B2001" s="347"/>
      <c r="C2001" s="108"/>
      <c r="D2001" s="108"/>
      <c r="E2001" s="349"/>
    </row>
    <row r="2002" spans="1:5" ht="15.75">
      <c r="A2002" s="151"/>
      <c r="B2002" s="347"/>
      <c r="C2002" s="108"/>
      <c r="D2002" s="108"/>
      <c r="E2002" s="349"/>
    </row>
    <row r="2003" spans="1:5" ht="15.75">
      <c r="A2003" s="151"/>
      <c r="B2003" s="347"/>
      <c r="C2003" s="108"/>
      <c r="D2003" s="108"/>
      <c r="E2003" s="349"/>
    </row>
    <row r="2004" spans="1:5" ht="15.75">
      <c r="A2004" s="151"/>
      <c r="B2004" s="347"/>
      <c r="C2004" s="108"/>
      <c r="D2004" s="108"/>
      <c r="E2004" s="349"/>
    </row>
    <row r="2005" spans="1:5" ht="15.75">
      <c r="A2005" s="151"/>
      <c r="B2005" s="347"/>
      <c r="C2005" s="108"/>
      <c r="D2005" s="108"/>
      <c r="E2005" s="349"/>
    </row>
    <row r="2006" spans="1:5" ht="13.35" customHeight="1" thickBot="1">
      <c r="A2006" s="152"/>
      <c r="B2006" s="459" t="str">
        <f ca="1">OFFSET(L!$C$1,MATCH("General"&amp;"Cpy",L!$A:$A,0)-1,SL,,)</f>
        <v>© 2022 Responsible Minerals Initiative. All rights reserved.</v>
      </c>
      <c r="C2006" s="459"/>
      <c r="D2006" s="459"/>
      <c r="E2006" s="352"/>
    </row>
    <row r="2007" spans="1:5" ht="13.5"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632"/>
  <sheetViews>
    <sheetView tabSelected="1"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60" t="str">
        <f ca="1">OFFSET(L!$C$1,MATCH("Smelter Look-up"&amp;ADDRESS(ROW(),COLUMN(),4),L!$A:$A,0)-1,SL,,)</f>
        <v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v>
      </c>
      <c r="B1" s="460"/>
      <c r="C1" s="460"/>
      <c r="D1" s="460"/>
      <c r="E1" s="460"/>
      <c r="F1" s="460"/>
      <c r="G1" s="460"/>
    </row>
    <row r="2" spans="1:16">
      <c r="A2" s="461"/>
      <c r="B2" s="461"/>
      <c r="C2" s="461"/>
      <c r="D2" s="461"/>
      <c r="E2" s="461"/>
      <c r="F2" s="461"/>
      <c r="G2" s="461"/>
      <c r="H2" s="461"/>
      <c r="I2" s="461"/>
    </row>
    <row r="3" spans="1:16">
      <c r="A3" s="461"/>
      <c r="B3" s="461"/>
      <c r="C3" s="461"/>
      <c r="D3" s="461"/>
      <c r="E3" s="461"/>
      <c r="F3" s="461"/>
      <c r="G3" s="461"/>
      <c r="H3" s="461"/>
      <c r="I3" s="461"/>
    </row>
    <row r="4" spans="1:16" s="220" customFormat="1" ht="51">
      <c r="A4" s="219" t="str">
        <f ca="1">OFFSET(L!$C$1,MATCH("Smelter Look-up"&amp;ADDRESS(ROW(),COLUMN(),4),L!$A:$A,0)-1,SL,,)</f>
        <v>Metall</v>
      </c>
      <c r="B4" s="219" t="str">
        <f ca="1">OFFSET(L!$C$1,MATCH("Smelter Look-up"&amp;ADDRESS(ROW(),COLUMN(),4),L!$A:$A,0)-1,SL,,)</f>
        <v>Schmelzhüttensuche (*)</v>
      </c>
      <c r="C4" s="219" t="str">
        <f ca="1">OFFSET(L!$C$1,MATCH("Smelter Look-up"&amp;ADDRESS(ROW(),COLUMN(),4),L!$A:$A,0)-1,SL,,)</f>
        <v>Standard Schmelzhütten Namen</v>
      </c>
      <c r="D4" s="219" t="str">
        <f ca="1">OFFSET(L!$C$1,MATCH("Smelter Look-up"&amp;ADDRESS(ROW(),COLUMN(),4),L!$A:$A,0)-1,SL,,)</f>
        <v>Schmelzhütte: Land</v>
      </c>
      <c r="E4" s="219" t="str">
        <f ca="1">OFFSET(L!$C$1,MATCH("Smelter Look-up"&amp;ADDRESS(ROW(),COLUMN(),4),L!$A:$A,0)-1,SL,,)</f>
        <v>Schmelzhütten-ID</v>
      </c>
      <c r="F4" s="219" t="str">
        <f ca="1">OFFSET(L!$C$1,MATCH("Smelter Look-up"&amp;ADDRESS(ROW(),COLUMN(),4),L!$A:$A,0)-1,SL,,)</f>
        <v>Quelle der Schmelzhütte Id-Nummer</v>
      </c>
      <c r="G4" s="219" t="str">
        <f ca="1">OFFSET(L!$C$1,MATCH("Smelter Look-up"&amp;ADDRESS(ROW(),COLUMN(),4),L!$A:$A,0)-1,SL,,)</f>
        <v>Schmelzhütten: Straße</v>
      </c>
      <c r="H4" s="219" t="str">
        <f ca="1">OFFSET(L!$C$1,MATCH("Smelter Look-up"&amp;ADDRESS(ROW(),COLUMN(),4),L!$A:$A,0)-1,SL,,)</f>
        <v>Schmelzhütten: Stadt</v>
      </c>
      <c r="I4" s="219" t="str">
        <f ca="1">OFFSET(L!$C$1,MATCH("Smelter Look-up"&amp;ADDRESS(ROW(),COLUMN(),4),L!$A:$A,0)-1,SL,,)</f>
        <v>Schmelzhütten: Bundesland/Provinz</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219"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45">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30">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57">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16.7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05">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85.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5.5">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213.75">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57">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56.75">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78.5">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28.25">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56.25">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30">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30">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ht="28.5">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8.5">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28.5">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85.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32AF16447271A4196228FD20AFEEE41" ma:contentTypeVersion="6" ma:contentTypeDescription="Create a new document." ma:contentTypeScope="" ma:versionID="b18649c6e285642e034afe4486a5d9f1">
  <xsd:schema xmlns:xsd="http://www.w3.org/2001/XMLSchema" xmlns:xs="http://www.w3.org/2001/XMLSchema" xmlns:p="http://schemas.microsoft.com/office/2006/metadata/properties" xmlns:ns2="47a62729-5737-4b10-b51a-93b9c13664d4" xmlns:ns3="1817dc1c-ba78-433f-87dd-4a8bae652aba" targetNamespace="http://schemas.microsoft.com/office/2006/metadata/properties" ma:root="true" ma:fieldsID="fbc4fe17ab6782f32379a4a8d0a7eee6" ns2:_="" ns3:_="">
    <xsd:import namespace="47a62729-5737-4b10-b51a-93b9c13664d4"/>
    <xsd:import namespace="1817dc1c-ba78-433f-87dd-4a8bae652ab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7a62729-5737-4b10-b51a-93b9c13664d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817dc1c-ba78-433f-87dd-4a8bae652ab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documentManagement/types"/>
    <ds:schemaRef ds:uri="1817dc1c-ba78-433f-87dd-4a8bae652aba"/>
    <ds:schemaRef ds:uri="47a62729-5737-4b10-b51a-93b9c13664d4"/>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C451497F-F4B1-4914-B2EF-7E208BB8504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7a62729-5737-4b10-b51a-93b9c13664d4"/>
    <ds:schemaRef ds:uri="1817dc1c-ba78-433f-87dd-4a8bae652ab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David</cp:lastModifiedBy>
  <cp:lastPrinted>2015-04-21T20:47:43Z</cp:lastPrinted>
  <dcterms:created xsi:type="dcterms:W3CDTF">2010-06-21T21:00:23Z</dcterms:created>
  <dcterms:modified xsi:type="dcterms:W3CDTF">2022-09-19T07:45:45Z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0x010100C32AF16447271A4196228FD20AFEEE41</vt:lpwstr>
  </property>
  <property fmtid="{D5CDD505-2E9C-101B-9397-08002B2CF9AE}" pid="4" name="Order">
    <vt:r8>100</vt:r8>
  </property>
</Properties>
</file>